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4CE687B8-59D4-4CFE-975E-DDDE04B61F0B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CALCULATOR" sheetId="1" r:id="rId1"/>
    <sheet name="numbers" sheetId="2" state="hidden" r:id="rId2"/>
  </sheets>
  <definedNames>
    <definedName name="category5e24">numbers!$A$9</definedName>
    <definedName name="category624">numbers!$E$9</definedName>
    <definedName name="category628">numbers!$D$9</definedName>
    <definedName name="category6a24">numbers!$C$9</definedName>
    <definedName name="category6a28">numbers!$B$9</definedName>
    <definedName name="MaxFill">numbers!$A$5</definedName>
    <definedName name="MaxFillJ">numbers!$B$5</definedName>
    <definedName name="RecFill">numbers!$A$4</definedName>
    <definedName name="RecFillJ">numbers!$B$4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1" l="1"/>
  <c r="M26" i="1"/>
  <c r="N25" i="1"/>
  <c r="M25" i="1"/>
  <c r="N24" i="1"/>
  <c r="M24" i="1"/>
  <c r="N23" i="1"/>
  <c r="M23" i="1"/>
  <c r="J26" i="1"/>
  <c r="I26" i="1"/>
  <c r="J25" i="1"/>
  <c r="I25" i="1"/>
  <c r="J24" i="1"/>
  <c r="I24" i="1"/>
  <c r="J23" i="1"/>
  <c r="I23" i="1"/>
  <c r="G26" i="1"/>
  <c r="K26" i="1" s="1"/>
  <c r="G25" i="1"/>
  <c r="O25" i="1" s="1"/>
  <c r="G24" i="1"/>
  <c r="K24" i="1" s="1"/>
  <c r="G23" i="1"/>
  <c r="O23" i="1" s="1"/>
  <c r="K23" i="1" l="1"/>
  <c r="O26" i="1"/>
  <c r="K25" i="1"/>
  <c r="O24" i="1"/>
  <c r="G35" i="1"/>
  <c r="O35" i="1" s="1"/>
  <c r="M36" i="1"/>
  <c r="N35" i="1"/>
  <c r="M35" i="1"/>
  <c r="J35" i="1"/>
  <c r="I35" i="1"/>
  <c r="N34" i="1"/>
  <c r="M34" i="1"/>
  <c r="J34" i="1"/>
  <c r="I34" i="1"/>
  <c r="G34" i="1"/>
  <c r="O34" i="1" s="1"/>
  <c r="N33" i="1"/>
  <c r="M33" i="1"/>
  <c r="J33" i="1"/>
  <c r="I33" i="1"/>
  <c r="G33" i="1"/>
  <c r="O33" i="1" s="1"/>
  <c r="N32" i="1"/>
  <c r="M32" i="1"/>
  <c r="J32" i="1"/>
  <c r="I32" i="1"/>
  <c r="G32" i="1"/>
  <c r="O32" i="1" s="1"/>
  <c r="N31" i="1"/>
  <c r="M31" i="1"/>
  <c r="J31" i="1"/>
  <c r="I31" i="1"/>
  <c r="G31" i="1"/>
  <c r="K31" i="1" s="1"/>
  <c r="N30" i="1"/>
  <c r="M30" i="1"/>
  <c r="J30" i="1"/>
  <c r="I30" i="1"/>
  <c r="G30" i="1"/>
  <c r="K30" i="1" s="1"/>
  <c r="N29" i="1"/>
  <c r="M29" i="1"/>
  <c r="J29" i="1"/>
  <c r="I29" i="1"/>
  <c r="G29" i="1"/>
  <c r="O29" i="1" s="1"/>
  <c r="N28" i="1"/>
  <c r="M28" i="1"/>
  <c r="J28" i="1"/>
  <c r="I28" i="1"/>
  <c r="G28" i="1"/>
  <c r="K28" i="1" s="1"/>
  <c r="O28" i="1" l="1"/>
  <c r="K35" i="1"/>
  <c r="K32" i="1"/>
  <c r="K29" i="1"/>
  <c r="O31" i="1"/>
  <c r="O30" i="1"/>
  <c r="K34" i="1"/>
  <c r="K33" i="1"/>
  <c r="I36" i="1"/>
  <c r="N5" i="1"/>
  <c r="M21" i="1" l="1"/>
  <c r="I21" i="1"/>
  <c r="N20" i="1"/>
  <c r="M20" i="1"/>
  <c r="J20" i="1"/>
  <c r="I20" i="1"/>
  <c r="G20" i="1"/>
  <c r="O20" i="1" s="1"/>
  <c r="N19" i="1"/>
  <c r="M19" i="1"/>
  <c r="J19" i="1"/>
  <c r="I19" i="1"/>
  <c r="G19" i="1"/>
  <c r="K19" i="1" s="1"/>
  <c r="N18" i="1"/>
  <c r="M18" i="1"/>
  <c r="J18" i="1"/>
  <c r="I18" i="1"/>
  <c r="G18" i="1"/>
  <c r="K18" i="1" s="1"/>
  <c r="N17" i="1"/>
  <c r="M17" i="1"/>
  <c r="J17" i="1"/>
  <c r="I17" i="1"/>
  <c r="G17" i="1"/>
  <c r="K17" i="1" s="1"/>
  <c r="N16" i="1"/>
  <c r="M16" i="1"/>
  <c r="J16" i="1"/>
  <c r="I16" i="1"/>
  <c r="G16" i="1"/>
  <c r="O16" i="1" s="1"/>
  <c r="N15" i="1"/>
  <c r="M15" i="1"/>
  <c r="J15" i="1"/>
  <c r="I15" i="1"/>
  <c r="G15" i="1"/>
  <c r="K15" i="1" s="1"/>
  <c r="N14" i="1"/>
  <c r="M14" i="1"/>
  <c r="J14" i="1"/>
  <c r="I14" i="1"/>
  <c r="G14" i="1"/>
  <c r="K14" i="1" s="1"/>
  <c r="N13" i="1"/>
  <c r="M13" i="1"/>
  <c r="J13" i="1"/>
  <c r="I13" i="1"/>
  <c r="G13" i="1"/>
  <c r="K13" i="1" s="1"/>
  <c r="K16" i="1" l="1"/>
  <c r="O15" i="1"/>
  <c r="O19" i="1"/>
  <c r="K20" i="1"/>
  <c r="O14" i="1"/>
  <c r="O18" i="1"/>
  <c r="O13" i="1"/>
  <c r="O17" i="1"/>
  <c r="G85" i="1"/>
  <c r="O111" i="1" l="1"/>
  <c r="O110" i="1"/>
  <c r="O109" i="1"/>
  <c r="O108" i="1"/>
  <c r="O107" i="1"/>
  <c r="K111" i="1"/>
  <c r="K110" i="1"/>
  <c r="K109" i="1"/>
  <c r="K108" i="1"/>
  <c r="K107" i="1"/>
  <c r="M49" i="1" l="1"/>
  <c r="I49" i="1"/>
  <c r="M45" i="1"/>
  <c r="M44" i="1"/>
  <c r="I45" i="1"/>
  <c r="I44" i="1"/>
  <c r="O94" i="1"/>
  <c r="O95" i="1"/>
  <c r="O93" i="1"/>
  <c r="O88" i="1"/>
  <c r="O89" i="1"/>
  <c r="O90" i="1"/>
  <c r="O91" i="1"/>
  <c r="O87" i="1"/>
  <c r="K94" i="1"/>
  <c r="K95" i="1"/>
  <c r="K93" i="1"/>
  <c r="K88" i="1"/>
  <c r="K89" i="1"/>
  <c r="K90" i="1"/>
  <c r="K91" i="1"/>
  <c r="K87" i="1"/>
  <c r="I99" i="1"/>
  <c r="J99" i="1"/>
  <c r="M99" i="1"/>
  <c r="N99" i="1"/>
  <c r="I100" i="1"/>
  <c r="J100" i="1"/>
  <c r="M100" i="1"/>
  <c r="N100" i="1"/>
  <c r="I101" i="1"/>
  <c r="J101" i="1"/>
  <c r="M101" i="1"/>
  <c r="N101" i="1"/>
  <c r="I102" i="1"/>
  <c r="J102" i="1"/>
  <c r="M102" i="1"/>
  <c r="N102" i="1"/>
  <c r="I103" i="1"/>
  <c r="J103" i="1"/>
  <c r="M103" i="1"/>
  <c r="N103" i="1"/>
  <c r="I104" i="1"/>
  <c r="J104" i="1"/>
  <c r="M104" i="1"/>
  <c r="N104" i="1"/>
  <c r="I105" i="1"/>
  <c r="J105" i="1"/>
  <c r="M105" i="1"/>
  <c r="N105" i="1"/>
  <c r="N98" i="1"/>
  <c r="M98" i="1"/>
  <c r="J98" i="1"/>
  <c r="I98" i="1"/>
  <c r="I84" i="1"/>
  <c r="J84" i="1"/>
  <c r="M84" i="1"/>
  <c r="N84" i="1"/>
  <c r="I85" i="1"/>
  <c r="J85" i="1"/>
  <c r="M85" i="1"/>
  <c r="N85" i="1"/>
  <c r="N83" i="1"/>
  <c r="M83" i="1"/>
  <c r="J83" i="1"/>
  <c r="I83" i="1"/>
  <c r="I76" i="1"/>
  <c r="J76" i="1"/>
  <c r="M76" i="1"/>
  <c r="N76" i="1"/>
  <c r="I77" i="1"/>
  <c r="J77" i="1"/>
  <c r="M77" i="1"/>
  <c r="N77" i="1"/>
  <c r="I78" i="1"/>
  <c r="J78" i="1"/>
  <c r="M78" i="1"/>
  <c r="N78" i="1"/>
  <c r="I79" i="1"/>
  <c r="J79" i="1"/>
  <c r="M79" i="1"/>
  <c r="N79" i="1"/>
  <c r="I80" i="1"/>
  <c r="J80" i="1"/>
  <c r="M80" i="1"/>
  <c r="N80" i="1"/>
  <c r="N75" i="1"/>
  <c r="M75" i="1"/>
  <c r="J75" i="1"/>
  <c r="I75" i="1"/>
  <c r="I66" i="1"/>
  <c r="J66" i="1"/>
  <c r="M66" i="1"/>
  <c r="N66" i="1"/>
  <c r="I67" i="1"/>
  <c r="J67" i="1"/>
  <c r="M67" i="1"/>
  <c r="N67" i="1"/>
  <c r="I68" i="1"/>
  <c r="J68" i="1"/>
  <c r="M68" i="1"/>
  <c r="N68" i="1"/>
  <c r="I69" i="1"/>
  <c r="J69" i="1"/>
  <c r="M69" i="1"/>
  <c r="N69" i="1"/>
  <c r="I70" i="1"/>
  <c r="J70" i="1"/>
  <c r="M70" i="1"/>
  <c r="N70" i="1"/>
  <c r="I71" i="1"/>
  <c r="J71" i="1"/>
  <c r="M71" i="1"/>
  <c r="N71" i="1"/>
  <c r="I72" i="1"/>
  <c r="J72" i="1"/>
  <c r="M72" i="1"/>
  <c r="N72" i="1"/>
  <c r="N65" i="1"/>
  <c r="M65" i="1"/>
  <c r="J65" i="1"/>
  <c r="I65" i="1"/>
  <c r="I62" i="1"/>
  <c r="J62" i="1"/>
  <c r="M62" i="1"/>
  <c r="N62" i="1"/>
  <c r="I63" i="1"/>
  <c r="J63" i="1"/>
  <c r="M63" i="1"/>
  <c r="N63" i="1"/>
  <c r="N61" i="1"/>
  <c r="M61" i="1"/>
  <c r="J61" i="1"/>
  <c r="I61" i="1"/>
  <c r="N58" i="1"/>
  <c r="M58" i="1"/>
  <c r="J58" i="1"/>
  <c r="I58" i="1"/>
  <c r="N57" i="1"/>
  <c r="M57" i="1"/>
  <c r="J57" i="1"/>
  <c r="I57" i="1"/>
  <c r="N56" i="1"/>
  <c r="M56" i="1"/>
  <c r="J56" i="1"/>
  <c r="I56" i="1"/>
  <c r="N55" i="1"/>
  <c r="M55" i="1"/>
  <c r="J55" i="1"/>
  <c r="I55" i="1"/>
  <c r="N54" i="1"/>
  <c r="M54" i="1"/>
  <c r="J54" i="1"/>
  <c r="I54" i="1"/>
  <c r="N53" i="1"/>
  <c r="M53" i="1"/>
  <c r="J53" i="1"/>
  <c r="I53" i="1"/>
  <c r="N52" i="1"/>
  <c r="M52" i="1"/>
  <c r="J52" i="1"/>
  <c r="I52" i="1"/>
  <c r="N51" i="1"/>
  <c r="M51" i="1"/>
  <c r="J51" i="1"/>
  <c r="I51" i="1"/>
  <c r="I47" i="1"/>
  <c r="J47" i="1"/>
  <c r="M47" i="1"/>
  <c r="N47" i="1"/>
  <c r="I48" i="1"/>
  <c r="J48" i="1"/>
  <c r="M48" i="1"/>
  <c r="N48" i="1"/>
  <c r="I39" i="1"/>
  <c r="J39" i="1"/>
  <c r="M39" i="1"/>
  <c r="N39" i="1"/>
  <c r="I40" i="1"/>
  <c r="J40" i="1"/>
  <c r="M40" i="1"/>
  <c r="N40" i="1"/>
  <c r="I41" i="1"/>
  <c r="J41" i="1"/>
  <c r="M41" i="1"/>
  <c r="N41" i="1"/>
  <c r="I42" i="1"/>
  <c r="J42" i="1"/>
  <c r="M42" i="1"/>
  <c r="N42" i="1"/>
  <c r="I43" i="1"/>
  <c r="J43" i="1"/>
  <c r="M43" i="1"/>
  <c r="N43" i="1"/>
  <c r="N38" i="1"/>
  <c r="M38" i="1"/>
  <c r="J38" i="1"/>
  <c r="I38" i="1"/>
  <c r="N6" i="1" l="1"/>
  <c r="N7" i="1"/>
  <c r="N8" i="1"/>
  <c r="N4" i="1"/>
  <c r="G72" i="1" l="1"/>
  <c r="G71" i="1"/>
  <c r="G70" i="1"/>
  <c r="G69" i="1"/>
  <c r="G68" i="1"/>
  <c r="G67" i="1"/>
  <c r="G66" i="1"/>
  <c r="G65" i="1"/>
  <c r="G105" i="1"/>
  <c r="G104" i="1"/>
  <c r="G103" i="1"/>
  <c r="G102" i="1"/>
  <c r="G101" i="1"/>
  <c r="G100" i="1"/>
  <c r="G99" i="1"/>
  <c r="G98" i="1"/>
  <c r="G84" i="1"/>
  <c r="G83" i="1"/>
  <c r="K83" i="1" s="1"/>
  <c r="K102" i="1" l="1"/>
  <c r="O102" i="1"/>
  <c r="O69" i="1"/>
  <c r="K69" i="1"/>
  <c r="O83" i="1"/>
  <c r="O103" i="1"/>
  <c r="K103" i="1"/>
  <c r="K70" i="1"/>
  <c r="O70" i="1"/>
  <c r="O84" i="1"/>
  <c r="K84" i="1"/>
  <c r="O104" i="1"/>
  <c r="K104" i="1"/>
  <c r="K71" i="1"/>
  <c r="O71" i="1"/>
  <c r="K100" i="1"/>
  <c r="O100" i="1"/>
  <c r="K85" i="1"/>
  <c r="O85" i="1"/>
  <c r="O105" i="1"/>
  <c r="K105" i="1"/>
  <c r="K72" i="1"/>
  <c r="O72" i="1"/>
  <c r="K98" i="1"/>
  <c r="O98" i="1"/>
  <c r="K65" i="1"/>
  <c r="O65" i="1"/>
  <c r="O99" i="1"/>
  <c r="K99" i="1"/>
  <c r="O66" i="1"/>
  <c r="K66" i="1"/>
  <c r="K67" i="1"/>
  <c r="O67" i="1"/>
  <c r="O101" i="1"/>
  <c r="K101" i="1"/>
  <c r="O68" i="1"/>
  <c r="K68" i="1"/>
  <c r="G80" i="1"/>
  <c r="G79" i="1"/>
  <c r="G78" i="1"/>
  <c r="G77" i="1"/>
  <c r="G76" i="1"/>
  <c r="G75" i="1"/>
  <c r="G63" i="1"/>
  <c r="G62" i="1"/>
  <c r="G61" i="1"/>
  <c r="G58" i="1"/>
  <c r="G57" i="1"/>
  <c r="G56" i="1"/>
  <c r="G55" i="1"/>
  <c r="G54" i="1"/>
  <c r="G53" i="1"/>
  <c r="G52" i="1"/>
  <c r="G51" i="1"/>
  <c r="G48" i="1"/>
  <c r="G47" i="1"/>
  <c r="G43" i="1"/>
  <c r="G42" i="1"/>
  <c r="G41" i="1"/>
  <c r="G40" i="1"/>
  <c r="G39" i="1"/>
  <c r="G38" i="1"/>
  <c r="K51" i="1" l="1"/>
  <c r="O51" i="1"/>
  <c r="O80" i="1"/>
  <c r="K80" i="1"/>
  <c r="K43" i="1"/>
  <c r="O43" i="1"/>
  <c r="O52" i="1"/>
  <c r="K52" i="1"/>
  <c r="K62" i="1"/>
  <c r="O62" i="1"/>
  <c r="O53" i="1"/>
  <c r="K53" i="1"/>
  <c r="K63" i="1"/>
  <c r="O63" i="1"/>
  <c r="O41" i="1"/>
  <c r="K41" i="1"/>
  <c r="K79" i="1"/>
  <c r="O79" i="1"/>
  <c r="O54" i="1"/>
  <c r="K54" i="1"/>
  <c r="O75" i="1"/>
  <c r="K75" i="1"/>
  <c r="K38" i="1"/>
  <c r="O38" i="1"/>
  <c r="K39" i="1"/>
  <c r="O39" i="1"/>
  <c r="K48" i="1"/>
  <c r="O48" i="1"/>
  <c r="K56" i="1"/>
  <c r="O56" i="1"/>
  <c r="O77" i="1"/>
  <c r="K77" i="1"/>
  <c r="O58" i="1"/>
  <c r="K58" i="1"/>
  <c r="K42" i="1"/>
  <c r="O42" i="1"/>
  <c r="K61" i="1"/>
  <c r="O61" i="1"/>
  <c r="O47" i="1"/>
  <c r="K47" i="1"/>
  <c r="K55" i="1"/>
  <c r="O55" i="1"/>
  <c r="K76" i="1"/>
  <c r="O76" i="1"/>
  <c r="O40" i="1"/>
  <c r="K40" i="1"/>
  <c r="O57" i="1"/>
  <c r="K57" i="1"/>
  <c r="O78" i="1"/>
  <c r="K78" i="1"/>
</calcChain>
</file>

<file path=xl/sharedStrings.xml><?xml version="1.0" encoding="utf-8"?>
<sst xmlns="http://schemas.openxmlformats.org/spreadsheetml/2006/main" count="208" uniqueCount="178">
  <si>
    <t>Part Number</t>
  </si>
  <si>
    <t>Description</t>
  </si>
  <si>
    <t>Cable Manager Area</t>
  </si>
  <si>
    <t>Front Usable Area                                  (sq. in.)</t>
  </si>
  <si>
    <t>Rear Usable Area                                  (sq. in.)</t>
  </si>
  <si>
    <t>Total Usable Area                                  (sq. in.)</t>
  </si>
  <si>
    <t>Front</t>
  </si>
  <si>
    <t>Rear</t>
  </si>
  <si>
    <t>Total</t>
  </si>
  <si>
    <t xml:space="preserve">Cable Diameter = </t>
  </si>
  <si>
    <t>mm</t>
  </si>
  <si>
    <t>in.</t>
  </si>
  <si>
    <t>NM
NetManager™
High Capacity Horizontal Cable Managers</t>
  </si>
  <si>
    <t>CMPH
Open-Access™
Horizontal Cable Managers</t>
  </si>
  <si>
    <t>NCMH
NetManager™
Horizontal Cable Managers</t>
  </si>
  <si>
    <t>PEHF2</t>
  </si>
  <si>
    <t>PEHF3</t>
  </si>
  <si>
    <t>PEHF4</t>
  </si>
  <si>
    <t xml:space="preserve">CMVDR
Vertical D-rings
</t>
  </si>
  <si>
    <t>CMVDR1</t>
  </si>
  <si>
    <t>CMVDR1S</t>
  </si>
  <si>
    <t>CMVDR2</t>
  </si>
  <si>
    <t>CMVDR2S</t>
  </si>
  <si>
    <t>CMVDRC</t>
  </si>
  <si>
    <t>CM
Cable Routing Troughs</t>
  </si>
  <si>
    <t>CMLT19</t>
  </si>
  <si>
    <t>CMUT19</t>
  </si>
  <si>
    <t>CMT4</t>
  </si>
  <si>
    <t>CWMPV
IN-Cabinet 
Vertical Cable Manager</t>
  </si>
  <si>
    <t>CWMPV3340</t>
  </si>
  <si>
    <t>CWMPV2418</t>
  </si>
  <si>
    <t>CWMPV3418</t>
  </si>
  <si>
    <t>CWMPV2440</t>
  </si>
  <si>
    <t>CWMPV3440</t>
  </si>
  <si>
    <t>CWMPV2318</t>
  </si>
  <si>
    <t>CWMPV3318</t>
  </si>
  <si>
    <t>CWMPV2340</t>
  </si>
  <si>
    <t>side mount, 2"W x 4"D x 2.6'H</t>
  </si>
  <si>
    <t>side mount, 3"W x 4"D x 2.6'H</t>
  </si>
  <si>
    <t>side mount, 2"W x 4"D x 6'H</t>
  </si>
  <si>
    <t>side mount, 3"W x 4"D x 6'H</t>
  </si>
  <si>
    <t>side mount, 2"W x 3"D x 2.6'H</t>
  </si>
  <si>
    <t>side mount, 3"W x 3"D x 2.6'H</t>
  </si>
  <si>
    <t>side mount, 2"W x 3"D x 6'H</t>
  </si>
  <si>
    <t>side mount, 3"W x 3"D x 6'H</t>
  </si>
  <si>
    <t>WMPV22E</t>
  </si>
  <si>
    <t>WMPVF22E</t>
  </si>
  <si>
    <t>WMPV45E</t>
  </si>
  <si>
    <t>WMPVF45E</t>
  </si>
  <si>
    <t>WMPVHC45E</t>
  </si>
  <si>
    <t>WMPVHCF45E</t>
  </si>
  <si>
    <t>Single WMPV Finger</t>
  </si>
  <si>
    <t>Single NRV Finger</t>
  </si>
  <si>
    <t>WMP1E</t>
  </si>
  <si>
    <t>WMPF1E</t>
  </si>
  <si>
    <t>WMPH2E</t>
  </si>
  <si>
    <t>WMPHF2E</t>
  </si>
  <si>
    <t>WMPSE</t>
  </si>
  <si>
    <t>WMPFSE</t>
  </si>
  <si>
    <t>WMPLSE</t>
  </si>
  <si>
    <t>WMPLFSE</t>
  </si>
  <si>
    <t>NM1</t>
  </si>
  <si>
    <t>NMF1</t>
  </si>
  <si>
    <t>NM2</t>
  </si>
  <si>
    <t>NMF2</t>
  </si>
  <si>
    <t>NM3</t>
  </si>
  <si>
    <t>NMF3</t>
  </si>
  <si>
    <t>NM4</t>
  </si>
  <si>
    <t>NMF4</t>
  </si>
  <si>
    <t>NCMH2</t>
  </si>
  <si>
    <t>NCMHF2</t>
  </si>
  <si>
    <t>NCMHF1</t>
  </si>
  <si>
    <t>CMPH1</t>
  </si>
  <si>
    <t>CMPHF1</t>
  </si>
  <si>
    <t>CMPH2</t>
  </si>
  <si>
    <t>CMPHF2</t>
  </si>
  <si>
    <t>CMPHH2</t>
  </si>
  <si>
    <t>CMPHHF1</t>
  </si>
  <si>
    <t>Single WMPVHC Finger</t>
  </si>
  <si>
    <t>NRV
NetRunner™
High Capacity
Vertical Cable Managers</t>
  </si>
  <si>
    <t xml:space="preserve">10" wide, 45RU </t>
  </si>
  <si>
    <t>10" wide, 45RU, front only</t>
  </si>
  <si>
    <t>2RU, front/rear</t>
  </si>
  <si>
    <t>2RU, front only</t>
  </si>
  <si>
    <t>1RU, front/rear</t>
  </si>
  <si>
    <t>1RU, front only</t>
  </si>
  <si>
    <t>1RU, front/rear, short depth</t>
  </si>
  <si>
    <t>1RU, front only, short depth</t>
  </si>
  <si>
    <t>3RU, front/rear</t>
  </si>
  <si>
    <t>3RU, front only</t>
  </si>
  <si>
    <t>4RU, front/rear</t>
  </si>
  <si>
    <t>4RU, front only</t>
  </si>
  <si>
    <t>1RU, front only, larger D-rings</t>
  </si>
  <si>
    <t>2RU, front only, larger D-rings</t>
  </si>
  <si>
    <t>2RU, front/rear, w/ bend rad. clips</t>
  </si>
  <si>
    <t>2RU, front only, w/ bend rad. clips</t>
  </si>
  <si>
    <t>horizontal trough</t>
  </si>
  <si>
    <t>lower trough w/ bend radius</t>
  </si>
  <si>
    <t>upper trough w/ bend radius</t>
  </si>
  <si>
    <t>NRV10</t>
  </si>
  <si>
    <t>NRVF10</t>
  </si>
  <si>
    <t>5.70"L x 2.00"W</t>
  </si>
  <si>
    <t>3.30"L x 2.00"W</t>
  </si>
  <si>
    <t>3.30"L x 3.00"W</t>
  </si>
  <si>
    <t>5.70"L x 3.00"W</t>
  </si>
  <si>
    <t>between-racks, 5.60"L x 8.00"W</t>
  </si>
  <si>
    <t xml:space="preserve">4.9" wide, 22RU </t>
  </si>
  <si>
    <t>4.9" wide, 22RU, front only</t>
  </si>
  <si>
    <t xml:space="preserve">4.9" wide, 45RU </t>
  </si>
  <si>
    <t>4.9" wide, 45RU, front only</t>
  </si>
  <si>
    <t xml:space="preserve">6.7" wide, 45RU </t>
  </si>
  <si>
    <t>6.7" wide, 45RU, front only</t>
  </si>
  <si>
    <t>Note: Rear section may be partially blocked by rack posts</t>
  </si>
  <si>
    <t>Cat.</t>
  </si>
  <si>
    <t>5e</t>
  </si>
  <si>
    <t>6A</t>
  </si>
  <si>
    <t>AWG</t>
  </si>
  <si>
    <t>Enter the cable diameter below and select in. or mm.</t>
  </si>
  <si>
    <t>Panduit Patch Cord Approximate Diameters</t>
  </si>
  <si>
    <t>Product Family</t>
  </si>
  <si>
    <t>*Capacity is calculated for within the trough channel only. Higher capacities can be achieved when cables are tied together.</t>
  </si>
  <si>
    <t>6" wide, front only</t>
  </si>
  <si>
    <t>6" wide</t>
  </si>
  <si>
    <t>8" wide</t>
  </si>
  <si>
    <t>8" wide, front only</t>
  </si>
  <si>
    <t>10" wide</t>
  </si>
  <si>
    <t>10" wide, front only</t>
  </si>
  <si>
    <t>12" wide</t>
  </si>
  <si>
    <t>12" wide, front only</t>
  </si>
  <si>
    <t>no</t>
  </si>
  <si>
    <t>yes</t>
  </si>
  <si>
    <t>Recommended Cable Fill (30%)</t>
  </si>
  <si>
    <t>Maximum Cable Fill (50%)</t>
  </si>
  <si>
    <t xml:space="preserve">J-PRO &amp; J-MOD
J Hooks </t>
  </si>
  <si>
    <t>J-Pro™ cable support, 1.31"</t>
  </si>
  <si>
    <t>J-Pro™ cable support, 2.0"</t>
  </si>
  <si>
    <t>J-Pro™ cable support, 4.0"</t>
  </si>
  <si>
    <t>J-Mod™ cable support, 2.0"</t>
  </si>
  <si>
    <t>JP75^</t>
  </si>
  <si>
    <t>JP131^</t>
  </si>
  <si>
    <t>JP2^</t>
  </si>
  <si>
    <t>JP4^</t>
  </si>
  <si>
    <t>JMJH2^</t>
  </si>
  <si>
    <t>Single PR2V Finger</t>
  </si>
  <si>
    <t>PR2VD06</t>
  </si>
  <si>
    <t>PR2VFD06</t>
  </si>
  <si>
    <t>PR2VD08</t>
  </si>
  <si>
    <t>PR2VFD08</t>
  </si>
  <si>
    <t>PR2VD10</t>
  </si>
  <si>
    <t>PR2VFD10</t>
  </si>
  <si>
    <t>PR2VD12</t>
  </si>
  <si>
    <t>PR2VFD12</t>
  </si>
  <si>
    <t>PR2V
PatchRunner™ 2 Vertical Cable Managers</t>
  </si>
  <si>
    <t>WMPV
NetRunner™
Vertical Cable Managers</t>
  </si>
  <si>
    <t>WMP
PatchLink™
Horizontal Cable Managers</t>
  </si>
  <si>
    <t>J-Pro™ cable support, 0.75"</t>
  </si>
  <si>
    <r>
      <t>*Capacity is calculated for J Hooks with a 50% recommended fill and</t>
    </r>
    <r>
      <rPr>
        <b/>
        <sz val="9"/>
        <color theme="1"/>
        <rFont val="Calibri"/>
        <family val="2"/>
        <scheme val="minor"/>
      </rPr>
      <t xml:space="preserve"> 70</t>
    </r>
    <r>
      <rPr>
        <b/>
        <sz val="9"/>
        <rFont val="Calibri"/>
        <family val="2"/>
        <scheme val="minor"/>
      </rPr>
      <t>% maximum fill.</t>
    </r>
  </si>
  <si>
    <t>Duplex Cable?</t>
  </si>
  <si>
    <t>PEHF
PatchRunner™ 
High Capacity Horizontal Cable Managers</t>
  </si>
  <si>
    <t>PE2V
PatchRunner™ 2
High Capacity Vertical Cable Managers</t>
  </si>
  <si>
    <t>Single PE2V Finger</t>
  </si>
  <si>
    <t>PE2VD06</t>
  </si>
  <si>
    <t>PE2VFD06</t>
  </si>
  <si>
    <t>PE2VD08</t>
  </si>
  <si>
    <t>PE2VFD08</t>
  </si>
  <si>
    <t>PE2VD10</t>
  </si>
  <si>
    <t>PE2VFD10</t>
  </si>
  <si>
    <t>PE2VD12</t>
  </si>
  <si>
    <t>PE2VFD12</t>
  </si>
  <si>
    <t>PR2VRG
PatchRunner™2
Rear Gate Accessory</t>
  </si>
  <si>
    <t>PR2VRGSK06</t>
  </si>
  <si>
    <t>PR2VRGSK08</t>
  </si>
  <si>
    <t>PR2VRGSK10</t>
  </si>
  <si>
    <t>PR2VRGSK12</t>
  </si>
  <si>
    <t>6" wide gate kit</t>
  </si>
  <si>
    <t>8" wide gate kit</t>
  </si>
  <si>
    <t>10" wide gate kit</t>
  </si>
  <si>
    <t>12" wide gate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</si>
</sst>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6" fillId="0" borderId="0" applyFont="0" applyFill="0" applyBorder="0" applyAlignment="0" applyProtection="0"/>
  </cellStyleXfs>
  <cellXfs count="195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0" fillId="0" borderId="0" xfId="2" applyFont="1"/>
    <xf numFmtId="0" fontId="3" fillId="3" borderId="3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8" fillId="7" borderId="1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/>
    </xf>
    <xf numFmtId="164" fontId="8" fillId="2" borderId="4" xfId="1" applyNumberFormat="1" applyFont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165" fontId="8" fillId="4" borderId="17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7" fillId="4" borderId="5" xfId="0" applyFont="1" applyFill="1" applyBorder="1" applyAlignment="1"/>
    <xf numFmtId="0" fontId="8" fillId="4" borderId="4" xfId="0" applyFont="1" applyFill="1" applyBorder="1" applyAlignment="1"/>
    <xf numFmtId="0" fontId="8" fillId="3" borderId="7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0" fillId="4" borderId="0" xfId="0" applyFill="1"/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164" fontId="8" fillId="7" borderId="32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164" fontId="8" fillId="7" borderId="21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0" fontId="11" fillId="4" borderId="0" xfId="0" applyFont="1" applyFill="1" applyAlignment="1"/>
    <xf numFmtId="0" fontId="8" fillId="4" borderId="4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top" wrapText="1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793"/>
      <color rgb="FFFF9999"/>
      <color rgb="FFFF9966"/>
      <color rgb="FFE2E2E2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D8" fmlaRange="numbers!$A$1:$A$2" noThreeD="1" sel="1" val="0"/>
</file>

<file path=xl/ctrlProps/ctrlProp2.xml><?xml version="1.0" encoding="utf-8"?>
<formControlPr xmlns="http://schemas.microsoft.com/office/spreadsheetml/2009/9/main" objectType="Drop" dropStyle="combo" dx="16" fmlaLink="D9" fmlaRange="numbers!$B$1:$B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19050</xdr:rowOff>
        </xdr:from>
        <xdr:to>
          <xdr:col>3</xdr:col>
          <xdr:colOff>581025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581025</xdr:colOff>
          <xdr:row>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323274</xdr:colOff>
      <xdr:row>1</xdr:row>
      <xdr:rowOff>46183</xdr:rowOff>
    </xdr:from>
    <xdr:to>
      <xdr:col>6</xdr:col>
      <xdr:colOff>240530</xdr:colOff>
      <xdr:row>3</xdr:row>
      <xdr:rowOff>182804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01456" y="238607"/>
          <a:ext cx="3467483" cy="492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/>
            <a:t>Cable Capacity Calculator V6</a:t>
          </a:r>
        </a:p>
        <a:p>
          <a:endParaRPr lang="en-US" sz="2000" b="1" i="1"/>
        </a:p>
      </xdr:txBody>
    </xdr:sp>
    <xdr:clientData/>
  </xdr:twoCellAnchor>
  <xdr:twoCellAnchor editAs="oneCell">
    <xdr:from>
      <xdr:col>1</xdr:col>
      <xdr:colOff>61575</xdr:colOff>
      <xdr:row>0</xdr:row>
      <xdr:rowOff>153938</xdr:rowOff>
    </xdr:from>
    <xdr:to>
      <xdr:col>2</xdr:col>
      <xdr:colOff>488084</xdr:colOff>
      <xdr:row>2</xdr:row>
      <xdr:rowOff>161881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6" y="153938"/>
          <a:ext cx="1662546" cy="372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12"/>
  <sheetViews>
    <sheetView tabSelected="1" zoomScale="99" zoomScaleNormal="99" workbookViewId="0">
      <pane ySplit="12" topLeftCell="A13" activePane="bottomLeft" state="frozen"/>
      <selection pane="bottomLeft" activeCell="D18" sqref="D18"/>
    </sheetView>
  </sheetViews>
  <sheetFormatPr defaultColWidth="9.1796875" defaultRowHeight="14" x14ac:dyDescent="0.3"/>
  <cols>
    <col min="1" max="1" width="1.453125" style="1" customWidth="1"/>
    <col min="2" max="2" width="18.1796875" style="1" customWidth="1"/>
    <col min="3" max="3" width="11.54296875" style="1" customWidth="1"/>
    <col min="4" max="4" width="24.7265625" style="3" customWidth="1"/>
    <col min="5" max="7" width="14.26953125" style="8" customWidth="1"/>
    <col min="8" max="8" width="1.453125" style="8" customWidth="1"/>
    <col min="9" max="11" width="5.1796875" style="8" customWidth="1"/>
    <col min="12" max="12" width="1.453125" style="8" customWidth="1"/>
    <col min="13" max="15" width="5.1796875" style="8" customWidth="1"/>
    <col min="16" max="16" width="9.1796875" style="1"/>
    <col min="17" max="17" width="31.81640625" style="1" customWidth="1"/>
    <col min="18" max="16384" width="9.1796875" style="1"/>
  </cols>
  <sheetData>
    <row r="1" spans="2:17" ht="15" customHeight="1" x14ac:dyDescent="0.3">
      <c r="J1" s="168" t="s">
        <v>118</v>
      </c>
      <c r="K1" s="169"/>
      <c r="L1" s="169"/>
      <c r="M1" s="169"/>
      <c r="N1" s="170"/>
    </row>
    <row r="2" spans="2:17" ht="13.15" customHeight="1" x14ac:dyDescent="0.3">
      <c r="J2" s="171"/>
      <c r="K2" s="172"/>
      <c r="L2" s="172"/>
      <c r="M2" s="172"/>
      <c r="N2" s="173"/>
    </row>
    <row r="3" spans="2:17" ht="15" customHeight="1" x14ac:dyDescent="0.3">
      <c r="J3" s="61" t="s">
        <v>113</v>
      </c>
      <c r="K3" s="62" t="s">
        <v>116</v>
      </c>
      <c r="L3" s="174" t="s">
        <v>11</v>
      </c>
      <c r="M3" s="175"/>
      <c r="N3" s="63" t="s">
        <v>10</v>
      </c>
    </row>
    <row r="4" spans="2:17" ht="15" customHeight="1" x14ac:dyDescent="0.3">
      <c r="J4" s="61" t="s">
        <v>114</v>
      </c>
      <c r="K4" s="62">
        <v>24</v>
      </c>
      <c r="L4" s="176">
        <v>0.215</v>
      </c>
      <c r="M4" s="177"/>
      <c r="N4" s="64">
        <f>L4*25.4</f>
        <v>5.4609999999999994</v>
      </c>
      <c r="O4" s="10"/>
    </row>
    <row r="5" spans="2:17" x14ac:dyDescent="0.3">
      <c r="B5" s="162"/>
      <c r="C5" s="162"/>
      <c r="D5" s="162"/>
      <c r="E5" s="162"/>
      <c r="F5" s="162"/>
      <c r="G5" s="162"/>
      <c r="J5" s="61">
        <v>6</v>
      </c>
      <c r="K5" s="62">
        <v>28</v>
      </c>
      <c r="L5" s="176">
        <v>0.15</v>
      </c>
      <c r="M5" s="177"/>
      <c r="N5" s="64">
        <f>L5*25.4</f>
        <v>3.8099999999999996</v>
      </c>
      <c r="O5" s="10"/>
    </row>
    <row r="6" spans="2:17" x14ac:dyDescent="0.3">
      <c r="B6" s="183" t="s">
        <v>117</v>
      </c>
      <c r="C6" s="183"/>
      <c r="D6" s="183"/>
      <c r="E6" s="183"/>
      <c r="F6" s="183"/>
      <c r="G6" s="183"/>
      <c r="H6" s="183"/>
      <c r="I6" s="183"/>
      <c r="J6" s="61">
        <v>6</v>
      </c>
      <c r="K6" s="62">
        <v>24</v>
      </c>
      <c r="L6" s="176">
        <v>0.23499999999999999</v>
      </c>
      <c r="M6" s="177"/>
      <c r="N6" s="64">
        <f t="shared" ref="N6:N8" si="0">L6*25.4</f>
        <v>5.9689999999999994</v>
      </c>
      <c r="O6" s="10"/>
    </row>
    <row r="7" spans="2:17" ht="14.5" thickBot="1" x14ac:dyDescent="0.35">
      <c r="B7" s="183"/>
      <c r="C7" s="183"/>
      <c r="D7" s="183"/>
      <c r="E7" s="183"/>
      <c r="F7" s="183"/>
      <c r="G7" s="183"/>
      <c r="H7" s="183"/>
      <c r="I7" s="183"/>
      <c r="J7" s="61" t="s">
        <v>115</v>
      </c>
      <c r="K7" s="62">
        <v>28</v>
      </c>
      <c r="L7" s="176">
        <v>0.185</v>
      </c>
      <c r="M7" s="177"/>
      <c r="N7" s="64">
        <f t="shared" si="0"/>
        <v>4.6989999999999998</v>
      </c>
      <c r="O7" s="10"/>
    </row>
    <row r="8" spans="2:17" ht="14.5" thickBot="1" x14ac:dyDescent="0.35">
      <c r="B8" s="65" t="s">
        <v>9</v>
      </c>
      <c r="C8" s="66">
        <v>0.185</v>
      </c>
      <c r="D8" s="60">
        <v>1</v>
      </c>
      <c r="E8" s="23"/>
      <c r="F8" s="23"/>
      <c r="G8" s="23"/>
      <c r="H8" s="23"/>
      <c r="I8" s="23"/>
      <c r="J8" s="67" t="s">
        <v>115</v>
      </c>
      <c r="K8" s="68">
        <v>24</v>
      </c>
      <c r="L8" s="181">
        <v>0.27500000000000002</v>
      </c>
      <c r="M8" s="182"/>
      <c r="N8" s="69">
        <f t="shared" si="0"/>
        <v>6.9850000000000003</v>
      </c>
      <c r="O8" s="10"/>
    </row>
    <row r="9" spans="2:17" ht="14.5" thickBot="1" x14ac:dyDescent="0.35">
      <c r="B9" s="105"/>
      <c r="C9" s="106" t="s">
        <v>157</v>
      </c>
      <c r="D9" s="60">
        <v>1</v>
      </c>
      <c r="E9" s="23"/>
      <c r="F9" s="23"/>
      <c r="G9" s="23"/>
      <c r="H9" s="23"/>
      <c r="I9" s="23"/>
      <c r="J9" s="11"/>
      <c r="K9" s="11"/>
      <c r="L9" s="12"/>
      <c r="M9" s="12"/>
      <c r="N9" s="13"/>
      <c r="O9" s="10"/>
    </row>
    <row r="10" spans="2:17" ht="8.5" customHeight="1" thickBot="1" x14ac:dyDescent="0.35">
      <c r="B10" s="111"/>
      <c r="C10" s="104"/>
      <c r="D10" s="60"/>
      <c r="E10" s="23"/>
      <c r="F10" s="23"/>
      <c r="G10" s="23"/>
      <c r="H10" s="23"/>
      <c r="I10" s="23"/>
      <c r="J10" s="11"/>
      <c r="K10" s="11"/>
      <c r="L10" s="12"/>
      <c r="M10" s="12"/>
      <c r="N10" s="13"/>
      <c r="O10" s="10"/>
    </row>
    <row r="11" spans="2:17" ht="24.65" customHeight="1" thickBot="1" x14ac:dyDescent="0.4">
      <c r="B11" s="166" t="s">
        <v>119</v>
      </c>
      <c r="C11" s="166" t="s">
        <v>0</v>
      </c>
      <c r="D11" s="166" t="s">
        <v>1</v>
      </c>
      <c r="E11" s="148" t="s">
        <v>2</v>
      </c>
      <c r="F11" s="149"/>
      <c r="G11" s="150"/>
      <c r="H11" s="19"/>
      <c r="I11" s="148" t="s">
        <v>131</v>
      </c>
      <c r="J11" s="149"/>
      <c r="K11" s="150"/>
      <c r="L11" s="20"/>
      <c r="M11" s="148" t="s">
        <v>132</v>
      </c>
      <c r="N11" s="149"/>
      <c r="O11" s="150"/>
      <c r="Q11" s="15"/>
    </row>
    <row r="12" spans="2:17" ht="25.15" customHeight="1" thickBot="1" x14ac:dyDescent="0.35">
      <c r="B12" s="167"/>
      <c r="C12" s="167"/>
      <c r="D12" s="167"/>
      <c r="E12" s="107" t="s">
        <v>3</v>
      </c>
      <c r="F12" s="107" t="s">
        <v>4</v>
      </c>
      <c r="G12" s="107" t="s">
        <v>5</v>
      </c>
      <c r="H12" s="19"/>
      <c r="I12" s="22" t="s">
        <v>6</v>
      </c>
      <c r="J12" s="21" t="s">
        <v>7</v>
      </c>
      <c r="K12" s="21" t="s">
        <v>8</v>
      </c>
      <c r="L12" s="20"/>
      <c r="M12" s="22" t="s">
        <v>6</v>
      </c>
      <c r="N12" s="21" t="s">
        <v>7</v>
      </c>
      <c r="O12" s="21" t="s">
        <v>8</v>
      </c>
      <c r="Q12" s="155"/>
    </row>
    <row r="13" spans="2:17" ht="14.25" customHeight="1" x14ac:dyDescent="0.3">
      <c r="B13" s="163" t="s">
        <v>152</v>
      </c>
      <c r="C13" s="24" t="s">
        <v>144</v>
      </c>
      <c r="D13" s="25" t="s">
        <v>122</v>
      </c>
      <c r="E13" s="26">
        <v>45.11</v>
      </c>
      <c r="F13" s="26">
        <v>27.26</v>
      </c>
      <c r="G13" s="27">
        <f t="shared" ref="G13:G20" si="1">E13+F13</f>
        <v>72.37</v>
      </c>
      <c r="H13" s="28"/>
      <c r="I13" s="29">
        <f t="shared" ref="I13:K20" si="2">ROUNDDOWN(IF($D$8=1,E13/(($C$8^2)*PI()/4)*RecFill/$D$9,IF($D$8=2,E13/((($C$8/25.4)^2)*PI()/4)*RecFill/$D$9,"error")),0)</f>
        <v>503</v>
      </c>
      <c r="J13" s="30">
        <f t="shared" si="2"/>
        <v>304</v>
      </c>
      <c r="K13" s="31">
        <f t="shared" si="2"/>
        <v>807</v>
      </c>
      <c r="L13" s="32"/>
      <c r="M13" s="33">
        <f t="shared" ref="M13:O20" si="3">ROUNDDOWN(IF($D$8=1,E13/(($C$8^2)*PI()/4)*MaxFill/$D$9,IF($D$8=2,E13/((($C$8/25.4)^2)*PI()/4)*MaxFill/$D$9,"error")),0)</f>
        <v>839</v>
      </c>
      <c r="N13" s="34">
        <f t="shared" si="3"/>
        <v>507</v>
      </c>
      <c r="O13" s="35">
        <f t="shared" si="3"/>
        <v>1346</v>
      </c>
      <c r="Q13" s="155"/>
    </row>
    <row r="14" spans="2:17" ht="15" customHeight="1" x14ac:dyDescent="0.3">
      <c r="B14" s="164"/>
      <c r="C14" s="36" t="s">
        <v>145</v>
      </c>
      <c r="D14" s="37" t="s">
        <v>121</v>
      </c>
      <c r="E14" s="38">
        <v>45.11</v>
      </c>
      <c r="F14" s="39">
        <v>0</v>
      </c>
      <c r="G14" s="40">
        <f t="shared" si="1"/>
        <v>45.11</v>
      </c>
      <c r="H14" s="28"/>
      <c r="I14" s="41">
        <f t="shared" si="2"/>
        <v>503</v>
      </c>
      <c r="J14" s="42">
        <f t="shared" si="2"/>
        <v>0</v>
      </c>
      <c r="K14" s="43">
        <f t="shared" si="2"/>
        <v>503</v>
      </c>
      <c r="L14" s="32"/>
      <c r="M14" s="44">
        <f t="shared" si="3"/>
        <v>839</v>
      </c>
      <c r="N14" s="45">
        <f t="shared" si="3"/>
        <v>0</v>
      </c>
      <c r="O14" s="46">
        <f t="shared" si="3"/>
        <v>839</v>
      </c>
      <c r="Q14" s="155"/>
    </row>
    <row r="15" spans="2:17" ht="15" customHeight="1" x14ac:dyDescent="0.3">
      <c r="B15" s="164"/>
      <c r="C15" s="36" t="s">
        <v>146</v>
      </c>
      <c r="D15" s="37" t="s">
        <v>123</v>
      </c>
      <c r="E15" s="39">
        <v>63.71</v>
      </c>
      <c r="F15" s="39">
        <v>39.729999999999997</v>
      </c>
      <c r="G15" s="47">
        <f t="shared" si="1"/>
        <v>103.44</v>
      </c>
      <c r="H15" s="28"/>
      <c r="I15" s="41">
        <f t="shared" si="2"/>
        <v>711</v>
      </c>
      <c r="J15" s="42">
        <f t="shared" si="2"/>
        <v>443</v>
      </c>
      <c r="K15" s="43">
        <f t="shared" si="2"/>
        <v>1154</v>
      </c>
      <c r="L15" s="32"/>
      <c r="M15" s="44">
        <f t="shared" si="3"/>
        <v>1185</v>
      </c>
      <c r="N15" s="45">
        <f t="shared" si="3"/>
        <v>739</v>
      </c>
      <c r="O15" s="46">
        <f t="shared" si="3"/>
        <v>1924</v>
      </c>
      <c r="Q15" s="155"/>
    </row>
    <row r="16" spans="2:17" ht="15" customHeight="1" x14ac:dyDescent="0.3">
      <c r="B16" s="164"/>
      <c r="C16" s="36" t="s">
        <v>147</v>
      </c>
      <c r="D16" s="37" t="s">
        <v>124</v>
      </c>
      <c r="E16" s="39">
        <v>63.71</v>
      </c>
      <c r="F16" s="48">
        <v>0</v>
      </c>
      <c r="G16" s="47">
        <f t="shared" si="1"/>
        <v>63.71</v>
      </c>
      <c r="H16" s="28"/>
      <c r="I16" s="41">
        <f t="shared" si="2"/>
        <v>711</v>
      </c>
      <c r="J16" s="42">
        <f t="shared" si="2"/>
        <v>0</v>
      </c>
      <c r="K16" s="43">
        <f t="shared" si="2"/>
        <v>711</v>
      </c>
      <c r="L16" s="32"/>
      <c r="M16" s="44">
        <f t="shared" si="3"/>
        <v>1185</v>
      </c>
      <c r="N16" s="45">
        <f t="shared" si="3"/>
        <v>0</v>
      </c>
      <c r="O16" s="46">
        <f t="shared" si="3"/>
        <v>1185</v>
      </c>
      <c r="Q16" s="155"/>
    </row>
    <row r="17" spans="2:17" ht="15" customHeight="1" x14ac:dyDescent="0.3">
      <c r="B17" s="164"/>
      <c r="C17" s="36" t="s">
        <v>148</v>
      </c>
      <c r="D17" s="37" t="s">
        <v>125</v>
      </c>
      <c r="E17" s="48">
        <v>82.31</v>
      </c>
      <c r="F17" s="48">
        <v>52.21</v>
      </c>
      <c r="G17" s="47">
        <f t="shared" si="1"/>
        <v>134.52000000000001</v>
      </c>
      <c r="H17" s="28"/>
      <c r="I17" s="41">
        <f t="shared" si="2"/>
        <v>918</v>
      </c>
      <c r="J17" s="42">
        <f t="shared" si="2"/>
        <v>582</v>
      </c>
      <c r="K17" s="43">
        <f t="shared" si="2"/>
        <v>1501</v>
      </c>
      <c r="L17" s="32"/>
      <c r="M17" s="44">
        <f t="shared" si="3"/>
        <v>1531</v>
      </c>
      <c r="N17" s="45">
        <f t="shared" si="3"/>
        <v>971</v>
      </c>
      <c r="O17" s="46">
        <f t="shared" si="3"/>
        <v>2502</v>
      </c>
      <c r="Q17" s="155"/>
    </row>
    <row r="18" spans="2:17" ht="15" customHeight="1" x14ac:dyDescent="0.3">
      <c r="B18" s="164"/>
      <c r="C18" s="36" t="s">
        <v>149</v>
      </c>
      <c r="D18" s="37" t="s">
        <v>126</v>
      </c>
      <c r="E18" s="48">
        <v>82.31</v>
      </c>
      <c r="F18" s="48">
        <v>0</v>
      </c>
      <c r="G18" s="47">
        <f t="shared" si="1"/>
        <v>82.31</v>
      </c>
      <c r="H18" s="28"/>
      <c r="I18" s="41">
        <f t="shared" si="2"/>
        <v>918</v>
      </c>
      <c r="J18" s="42">
        <f t="shared" si="2"/>
        <v>0</v>
      </c>
      <c r="K18" s="43">
        <f t="shared" si="2"/>
        <v>918</v>
      </c>
      <c r="L18" s="32"/>
      <c r="M18" s="44">
        <f t="shared" si="3"/>
        <v>1531</v>
      </c>
      <c r="N18" s="45">
        <f t="shared" si="3"/>
        <v>0</v>
      </c>
      <c r="O18" s="46">
        <f t="shared" si="3"/>
        <v>1531</v>
      </c>
      <c r="Q18" s="155"/>
    </row>
    <row r="19" spans="2:17" ht="15" customHeight="1" x14ac:dyDescent="0.3">
      <c r="B19" s="164"/>
      <c r="C19" s="36" t="s">
        <v>150</v>
      </c>
      <c r="D19" s="37" t="s">
        <v>127</v>
      </c>
      <c r="E19" s="48">
        <v>100.9</v>
      </c>
      <c r="F19" s="48">
        <v>64.680000000000007</v>
      </c>
      <c r="G19" s="47">
        <f t="shared" si="1"/>
        <v>165.58</v>
      </c>
      <c r="H19" s="28"/>
      <c r="I19" s="41">
        <f t="shared" si="2"/>
        <v>1126</v>
      </c>
      <c r="J19" s="42">
        <f t="shared" si="2"/>
        <v>721</v>
      </c>
      <c r="K19" s="43">
        <f t="shared" si="2"/>
        <v>1847</v>
      </c>
      <c r="L19" s="32"/>
      <c r="M19" s="44">
        <f t="shared" si="3"/>
        <v>1876</v>
      </c>
      <c r="N19" s="45">
        <f t="shared" si="3"/>
        <v>1203</v>
      </c>
      <c r="O19" s="46">
        <f t="shared" si="3"/>
        <v>3079</v>
      </c>
      <c r="Q19" s="155"/>
    </row>
    <row r="20" spans="2:17" ht="15" customHeight="1" x14ac:dyDescent="0.3">
      <c r="B20" s="164"/>
      <c r="C20" s="49" t="s">
        <v>151</v>
      </c>
      <c r="D20" s="50" t="s">
        <v>128</v>
      </c>
      <c r="E20" s="48">
        <v>100.9</v>
      </c>
      <c r="F20" s="51">
        <v>0</v>
      </c>
      <c r="G20" s="52">
        <f t="shared" si="1"/>
        <v>100.9</v>
      </c>
      <c r="H20" s="28"/>
      <c r="I20" s="53">
        <f t="shared" si="2"/>
        <v>1126</v>
      </c>
      <c r="J20" s="54">
        <f t="shared" si="2"/>
        <v>0</v>
      </c>
      <c r="K20" s="55">
        <f t="shared" si="2"/>
        <v>1126</v>
      </c>
      <c r="L20" s="32"/>
      <c r="M20" s="56">
        <f t="shared" si="3"/>
        <v>1876</v>
      </c>
      <c r="N20" s="57">
        <f t="shared" si="3"/>
        <v>0</v>
      </c>
      <c r="O20" s="58">
        <f t="shared" si="3"/>
        <v>1876</v>
      </c>
      <c r="Q20" s="155"/>
    </row>
    <row r="21" spans="2:17" ht="15.75" customHeight="1" thickBot="1" x14ac:dyDescent="0.35">
      <c r="B21" s="165"/>
      <c r="C21" s="152" t="s">
        <v>143</v>
      </c>
      <c r="D21" s="153"/>
      <c r="E21" s="153"/>
      <c r="F21" s="154"/>
      <c r="G21" s="59">
        <v>5.8</v>
      </c>
      <c r="H21" s="28"/>
      <c r="I21" s="138">
        <f>ROUNDDOWN(IF($D$8=1,G21/(($C$8^2)*PI()/4)*RecFill/$D$9,IF($D$8=2,G21/((($C$8/25.4)^2)*PI()/4)*RecFill/$D$9,"error")),0)</f>
        <v>64</v>
      </c>
      <c r="J21" s="139"/>
      <c r="K21" s="140"/>
      <c r="L21" s="32"/>
      <c r="M21" s="135">
        <f>ROUNDDOWN(IF($D$8=1,G21/(($C$8^2)*PI()/4)*MaxFill/$D$9,IF($D$8=2,G21/((($C$8/25.4)^2)*PI()/4)*MaxFill/$D$9,"error")),0)</f>
        <v>107</v>
      </c>
      <c r="N21" s="136"/>
      <c r="O21" s="137"/>
      <c r="Q21" s="155"/>
    </row>
    <row r="22" spans="2:17" ht="15.75" customHeight="1" thickBot="1" x14ac:dyDescent="0.35">
      <c r="B22" s="112"/>
      <c r="C22" s="112"/>
      <c r="D22" s="112"/>
      <c r="E22" s="112"/>
      <c r="F22" s="112"/>
      <c r="G22" s="70"/>
      <c r="H22" s="28"/>
      <c r="I22" s="114"/>
      <c r="J22" s="115"/>
      <c r="K22" s="115"/>
      <c r="L22" s="116"/>
      <c r="M22" s="115"/>
      <c r="N22" s="115"/>
      <c r="O22" s="117"/>
      <c r="Q22" s="155"/>
    </row>
    <row r="23" spans="2:17" ht="15.75" customHeight="1" x14ac:dyDescent="0.3">
      <c r="B23" s="143" t="s">
        <v>169</v>
      </c>
      <c r="C23" s="24" t="s">
        <v>170</v>
      </c>
      <c r="D23" s="25" t="s">
        <v>174</v>
      </c>
      <c r="E23" s="118">
        <v>0</v>
      </c>
      <c r="F23" s="118">
        <v>43.45</v>
      </c>
      <c r="G23" s="27">
        <f t="shared" ref="G23:G26" si="4">E23+F23</f>
        <v>43.45</v>
      </c>
      <c r="H23" s="113"/>
      <c r="I23" s="29">
        <f t="shared" ref="I23:I26" si="5">ROUNDDOWN(IF($D$8=1,E23/(($C$8^2)*PI()/4)*RecFill/$D$9,IF($D$8=2,E23/((($C$8/25.4)^2)*PI()/4)*RecFill/$D$9,"error")),0)</f>
        <v>0</v>
      </c>
      <c r="J23" s="30">
        <f t="shared" ref="J23:J26" si="6">ROUNDDOWN(IF($D$8=1,F23/(($C$8^2)*PI()/4)*RecFill/$D$9,IF($D$8=2,F23/((($C$8/25.4)^2)*PI()/4)*RecFill/$D$9,"error")),0)</f>
        <v>484</v>
      </c>
      <c r="K23" s="31">
        <f t="shared" ref="K23:K26" si="7">ROUNDDOWN(IF($D$8=1,G23/(($C$8^2)*PI()/4)*RecFill/$D$9,IF($D$8=2,G23/((($C$8/25.4)^2)*PI()/4)*RecFill/$D$9,"error")),0)</f>
        <v>484</v>
      </c>
      <c r="L23" s="32"/>
      <c r="M23" s="33">
        <f t="shared" ref="M23:M26" si="8">ROUNDDOWN(IF($D$8=1,E23/(($C$8^2)*PI()/4)*MaxFill/$D$9,IF($D$8=2,E23/((($C$8/25.4)^2)*PI()/4)*MaxFill/$D$9,"error")),0)</f>
        <v>0</v>
      </c>
      <c r="N23" s="34">
        <f t="shared" ref="N23:N26" si="9">ROUNDDOWN(IF($D$8=1,F23/(($C$8^2)*PI()/4)*MaxFill/$D$9,IF($D$8=2,F23/((($C$8/25.4)^2)*PI()/4)*MaxFill/$D$9,"error")),0)</f>
        <v>808</v>
      </c>
      <c r="O23" s="35">
        <f t="shared" ref="O23:O26" si="10">ROUNDDOWN(IF($D$8=1,G23/(($C$8^2)*PI()/4)*MaxFill/$D$9,IF($D$8=2,G23/((($C$8/25.4)^2)*PI()/4)*MaxFill/$D$9,"error")),0)</f>
        <v>808</v>
      </c>
      <c r="Q23" s="155"/>
    </row>
    <row r="24" spans="2:17" ht="15.75" customHeight="1" x14ac:dyDescent="0.3">
      <c r="B24" s="144"/>
      <c r="C24" s="36" t="s">
        <v>171</v>
      </c>
      <c r="D24" s="37" t="s">
        <v>175</v>
      </c>
      <c r="E24" s="119">
        <v>0</v>
      </c>
      <c r="F24" s="120">
        <v>59.51</v>
      </c>
      <c r="G24" s="47">
        <f t="shared" si="4"/>
        <v>59.51</v>
      </c>
      <c r="H24" s="113"/>
      <c r="I24" s="41">
        <f t="shared" si="5"/>
        <v>0</v>
      </c>
      <c r="J24" s="42">
        <f t="shared" si="6"/>
        <v>664</v>
      </c>
      <c r="K24" s="43">
        <f t="shared" si="7"/>
        <v>664</v>
      </c>
      <c r="L24" s="32"/>
      <c r="M24" s="44">
        <f t="shared" si="8"/>
        <v>0</v>
      </c>
      <c r="N24" s="45">
        <f t="shared" si="9"/>
        <v>1106</v>
      </c>
      <c r="O24" s="46">
        <f t="shared" si="10"/>
        <v>1106</v>
      </c>
      <c r="Q24" s="155"/>
    </row>
    <row r="25" spans="2:17" ht="15.75" customHeight="1" x14ac:dyDescent="0.3">
      <c r="B25" s="144"/>
      <c r="C25" s="36" t="s">
        <v>172</v>
      </c>
      <c r="D25" s="37" t="s">
        <v>176</v>
      </c>
      <c r="E25" s="120">
        <v>0</v>
      </c>
      <c r="F25" s="120">
        <v>75.569999999999993</v>
      </c>
      <c r="G25" s="47">
        <f t="shared" si="4"/>
        <v>75.569999999999993</v>
      </c>
      <c r="H25" s="113"/>
      <c r="I25" s="41">
        <f t="shared" si="5"/>
        <v>0</v>
      </c>
      <c r="J25" s="42">
        <f t="shared" si="6"/>
        <v>843</v>
      </c>
      <c r="K25" s="43">
        <f t="shared" si="7"/>
        <v>843</v>
      </c>
      <c r="L25" s="32"/>
      <c r="M25" s="44">
        <f t="shared" si="8"/>
        <v>0</v>
      </c>
      <c r="N25" s="45">
        <f t="shared" si="9"/>
        <v>1405</v>
      </c>
      <c r="O25" s="46">
        <f t="shared" si="10"/>
        <v>1405</v>
      </c>
      <c r="Q25" s="155"/>
    </row>
    <row r="26" spans="2:17" ht="15.75" customHeight="1" thickBot="1" x14ac:dyDescent="0.35">
      <c r="B26" s="145"/>
      <c r="C26" s="121" t="s">
        <v>173</v>
      </c>
      <c r="D26" s="91" t="s">
        <v>177</v>
      </c>
      <c r="E26" s="122">
        <v>0</v>
      </c>
      <c r="F26" s="122">
        <v>91.63</v>
      </c>
      <c r="G26" s="76">
        <f t="shared" si="4"/>
        <v>91.63</v>
      </c>
      <c r="H26" s="113"/>
      <c r="I26" s="93">
        <f t="shared" si="5"/>
        <v>0</v>
      </c>
      <c r="J26" s="94">
        <f t="shared" si="6"/>
        <v>1022</v>
      </c>
      <c r="K26" s="95">
        <f t="shared" si="7"/>
        <v>1022</v>
      </c>
      <c r="L26" s="32"/>
      <c r="M26" s="71">
        <f t="shared" si="8"/>
        <v>0</v>
      </c>
      <c r="N26" s="72">
        <f t="shared" si="9"/>
        <v>1704</v>
      </c>
      <c r="O26" s="73">
        <f t="shared" si="10"/>
        <v>1704</v>
      </c>
      <c r="Q26" s="155"/>
    </row>
    <row r="27" spans="2:17" s="18" customFormat="1" ht="14.5" customHeight="1" thickBot="1" x14ac:dyDescent="0.35">
      <c r="B27" s="14"/>
      <c r="C27" s="14"/>
      <c r="D27" s="14"/>
      <c r="E27" s="14"/>
      <c r="F27" s="14"/>
      <c r="G27" s="14"/>
      <c r="H27" s="16"/>
      <c r="I27" s="14"/>
      <c r="J27" s="14"/>
      <c r="K27" s="14"/>
      <c r="L27" s="17"/>
      <c r="M27" s="14"/>
      <c r="N27" s="14"/>
      <c r="O27" s="14"/>
      <c r="Q27" s="155"/>
    </row>
    <row r="28" spans="2:17" ht="15" customHeight="1" x14ac:dyDescent="0.3">
      <c r="B28" s="143" t="s">
        <v>159</v>
      </c>
      <c r="C28" s="24" t="s">
        <v>161</v>
      </c>
      <c r="D28" s="25" t="s">
        <v>122</v>
      </c>
      <c r="E28" s="26">
        <v>66.101770000000002</v>
      </c>
      <c r="F28" s="26">
        <v>44.278239999999997</v>
      </c>
      <c r="G28" s="27">
        <f t="shared" ref="G28:G35" si="11">E28+F28</f>
        <v>110.38001</v>
      </c>
      <c r="H28" s="28"/>
      <c r="I28" s="29">
        <f t="shared" ref="I28:I35" si="12">ROUNDDOWN(IF($D$8=1,E28/(($C$8^2)*PI()/4)*RecFill/$D$9,IF($D$8=2,E28/((($C$8/25.4)^2)*PI()/4)*RecFill/$D$9,"error")),0)</f>
        <v>737</v>
      </c>
      <c r="J28" s="30">
        <f t="shared" ref="J28:J35" si="13">ROUNDDOWN(IF($D$8=1,F28/(($C$8^2)*PI()/4)*RecFill/$D$9,IF($D$8=2,F28/((($C$8/25.4)^2)*PI()/4)*RecFill/$D$9,"error")),0)</f>
        <v>494</v>
      </c>
      <c r="K28" s="31">
        <f t="shared" ref="K28:K35" si="14">ROUNDDOWN(IF($D$8=1,G28/(($C$8^2)*PI()/4)*RecFill/$D$9,IF($D$8=2,G28/((($C$8/25.4)^2)*PI()/4)*RecFill/$D$9,"error")),0)</f>
        <v>1231</v>
      </c>
      <c r="L28" s="32"/>
      <c r="M28" s="33">
        <f t="shared" ref="M28:M35" si="15">ROUNDDOWN(IF($D$8=1,E28/(($C$8^2)*PI()/4)*MaxFill/$D$9,IF($D$8=2,E28/((($C$8/25.4)^2)*PI()/4)*MaxFill/$D$9,"error")),0)</f>
        <v>1229</v>
      </c>
      <c r="N28" s="34">
        <f t="shared" ref="N28:N35" si="16">ROUNDDOWN(IF($D$8=1,F28/(($C$8^2)*PI()/4)*MaxFill/$D$9,IF($D$8=2,F28/((($C$8/25.4)^2)*PI()/4)*MaxFill/$D$9,"error")),0)</f>
        <v>823</v>
      </c>
      <c r="O28" s="35">
        <f t="shared" ref="O28:O35" si="17">ROUNDDOWN(IF($D$8=1,G28/(($C$8^2)*PI()/4)*MaxFill/$D$9,IF($D$8=2,G28/((($C$8/25.4)^2)*PI()/4)*MaxFill/$D$9,"error")),0)</f>
        <v>2053</v>
      </c>
    </row>
    <row r="29" spans="2:17" ht="15" customHeight="1" x14ac:dyDescent="0.3">
      <c r="B29" s="144"/>
      <c r="C29" s="36" t="s">
        <v>162</v>
      </c>
      <c r="D29" s="37" t="s">
        <v>121</v>
      </c>
      <c r="E29" s="39">
        <v>66.101770000000002</v>
      </c>
      <c r="F29" s="39">
        <v>0</v>
      </c>
      <c r="G29" s="40">
        <f t="shared" si="11"/>
        <v>66.101770000000002</v>
      </c>
      <c r="H29" s="28"/>
      <c r="I29" s="41">
        <f t="shared" si="12"/>
        <v>737</v>
      </c>
      <c r="J29" s="42">
        <f t="shared" si="13"/>
        <v>0</v>
      </c>
      <c r="K29" s="43">
        <f t="shared" si="14"/>
        <v>737</v>
      </c>
      <c r="L29" s="32"/>
      <c r="M29" s="44">
        <f t="shared" si="15"/>
        <v>1229</v>
      </c>
      <c r="N29" s="45">
        <f t="shared" si="16"/>
        <v>0</v>
      </c>
      <c r="O29" s="46">
        <f t="shared" si="17"/>
        <v>1229</v>
      </c>
    </row>
    <row r="30" spans="2:17" ht="15" customHeight="1" x14ac:dyDescent="0.3">
      <c r="B30" s="144"/>
      <c r="C30" s="36" t="s">
        <v>163</v>
      </c>
      <c r="D30" s="37" t="s">
        <v>123</v>
      </c>
      <c r="E30" s="39">
        <v>92.480850000000004</v>
      </c>
      <c r="F30" s="48">
        <v>63.097320000000003</v>
      </c>
      <c r="G30" s="47">
        <f t="shared" si="11"/>
        <v>155.57817</v>
      </c>
      <c r="H30" s="28"/>
      <c r="I30" s="41">
        <f t="shared" si="12"/>
        <v>1032</v>
      </c>
      <c r="J30" s="42">
        <f t="shared" si="13"/>
        <v>704</v>
      </c>
      <c r="K30" s="43">
        <f t="shared" si="14"/>
        <v>1736</v>
      </c>
      <c r="L30" s="32"/>
      <c r="M30" s="44">
        <f t="shared" si="15"/>
        <v>1720</v>
      </c>
      <c r="N30" s="45">
        <f t="shared" si="16"/>
        <v>1173</v>
      </c>
      <c r="O30" s="46">
        <f t="shared" si="17"/>
        <v>2893</v>
      </c>
    </row>
    <row r="31" spans="2:17" ht="15" customHeight="1" x14ac:dyDescent="0.3">
      <c r="B31" s="144"/>
      <c r="C31" s="36" t="s">
        <v>164</v>
      </c>
      <c r="D31" s="37" t="s">
        <v>124</v>
      </c>
      <c r="E31" s="39">
        <v>92.480850000000004</v>
      </c>
      <c r="F31" s="48">
        <v>0</v>
      </c>
      <c r="G31" s="47">
        <f t="shared" si="11"/>
        <v>92.480850000000004</v>
      </c>
      <c r="H31" s="28"/>
      <c r="I31" s="41">
        <f t="shared" si="12"/>
        <v>1032</v>
      </c>
      <c r="J31" s="42">
        <f t="shared" si="13"/>
        <v>0</v>
      </c>
      <c r="K31" s="43">
        <f t="shared" si="14"/>
        <v>1032</v>
      </c>
      <c r="L31" s="32"/>
      <c r="M31" s="44">
        <f t="shared" si="15"/>
        <v>1720</v>
      </c>
      <c r="N31" s="45">
        <f t="shared" si="16"/>
        <v>0</v>
      </c>
      <c r="O31" s="46">
        <f t="shared" si="17"/>
        <v>1720</v>
      </c>
    </row>
    <row r="32" spans="2:17" ht="15" customHeight="1" x14ac:dyDescent="0.3">
      <c r="B32" s="144"/>
      <c r="C32" s="36" t="s">
        <v>165</v>
      </c>
      <c r="D32" s="37" t="s">
        <v>125</v>
      </c>
      <c r="E32" s="48">
        <v>118.85992</v>
      </c>
      <c r="F32" s="48">
        <v>81.963899999999995</v>
      </c>
      <c r="G32" s="47">
        <f t="shared" si="11"/>
        <v>200.82382000000001</v>
      </c>
      <c r="H32" s="28"/>
      <c r="I32" s="41">
        <f t="shared" si="12"/>
        <v>1326</v>
      </c>
      <c r="J32" s="42">
        <f t="shared" si="13"/>
        <v>914</v>
      </c>
      <c r="K32" s="43">
        <f t="shared" si="14"/>
        <v>2241</v>
      </c>
      <c r="L32" s="32"/>
      <c r="M32" s="44">
        <f t="shared" si="15"/>
        <v>2210</v>
      </c>
      <c r="N32" s="45">
        <f t="shared" si="16"/>
        <v>1524</v>
      </c>
      <c r="O32" s="46">
        <f t="shared" si="17"/>
        <v>3735</v>
      </c>
    </row>
    <row r="33" spans="2:15" ht="15" customHeight="1" x14ac:dyDescent="0.3">
      <c r="B33" s="144"/>
      <c r="C33" s="36" t="s">
        <v>166</v>
      </c>
      <c r="D33" s="37" t="s">
        <v>126</v>
      </c>
      <c r="E33" s="48">
        <v>118.85992</v>
      </c>
      <c r="F33" s="48">
        <v>0</v>
      </c>
      <c r="G33" s="47">
        <f t="shared" si="11"/>
        <v>118.85992</v>
      </c>
      <c r="H33" s="28"/>
      <c r="I33" s="41">
        <f t="shared" si="12"/>
        <v>1326</v>
      </c>
      <c r="J33" s="42">
        <f t="shared" si="13"/>
        <v>0</v>
      </c>
      <c r="K33" s="43">
        <f t="shared" si="14"/>
        <v>1326</v>
      </c>
      <c r="L33" s="32"/>
      <c r="M33" s="44">
        <f t="shared" si="15"/>
        <v>2210</v>
      </c>
      <c r="N33" s="45">
        <f t="shared" si="16"/>
        <v>0</v>
      </c>
      <c r="O33" s="46">
        <f t="shared" si="17"/>
        <v>2210</v>
      </c>
    </row>
    <row r="34" spans="2:15" ht="15" customHeight="1" x14ac:dyDescent="0.3">
      <c r="B34" s="144"/>
      <c r="C34" s="36" t="s">
        <v>167</v>
      </c>
      <c r="D34" s="37" t="s">
        <v>127</v>
      </c>
      <c r="E34" s="48">
        <v>145.239</v>
      </c>
      <c r="F34" s="48">
        <v>100.73547000000001</v>
      </c>
      <c r="G34" s="47">
        <f t="shared" si="11"/>
        <v>245.97447</v>
      </c>
      <c r="H34" s="28"/>
      <c r="I34" s="41">
        <f t="shared" si="12"/>
        <v>1620</v>
      </c>
      <c r="J34" s="42">
        <f t="shared" si="13"/>
        <v>1124</v>
      </c>
      <c r="K34" s="43">
        <f t="shared" si="14"/>
        <v>2745</v>
      </c>
      <c r="L34" s="32"/>
      <c r="M34" s="44">
        <f t="shared" si="15"/>
        <v>2701</v>
      </c>
      <c r="N34" s="45">
        <f t="shared" si="16"/>
        <v>1873</v>
      </c>
      <c r="O34" s="46">
        <f t="shared" si="17"/>
        <v>4575</v>
      </c>
    </row>
    <row r="35" spans="2:15" ht="15" customHeight="1" x14ac:dyDescent="0.3">
      <c r="B35" s="151"/>
      <c r="C35" s="49" t="s">
        <v>168</v>
      </c>
      <c r="D35" s="37" t="s">
        <v>128</v>
      </c>
      <c r="E35" s="51">
        <v>145.239</v>
      </c>
      <c r="F35" s="51">
        <v>0</v>
      </c>
      <c r="G35" s="52">
        <f t="shared" si="11"/>
        <v>145.239</v>
      </c>
      <c r="H35" s="28"/>
      <c r="I35" s="53">
        <f t="shared" si="12"/>
        <v>1620</v>
      </c>
      <c r="J35" s="54">
        <f t="shared" si="13"/>
        <v>0</v>
      </c>
      <c r="K35" s="55">
        <f t="shared" si="14"/>
        <v>1620</v>
      </c>
      <c r="L35" s="32"/>
      <c r="M35" s="56">
        <f t="shared" si="15"/>
        <v>2701</v>
      </c>
      <c r="N35" s="57">
        <f t="shared" si="16"/>
        <v>0</v>
      </c>
      <c r="O35" s="58">
        <f t="shared" si="17"/>
        <v>2701</v>
      </c>
    </row>
    <row r="36" spans="2:15" ht="15" customHeight="1" thickBot="1" x14ac:dyDescent="0.35">
      <c r="B36" s="145"/>
      <c r="C36" s="152" t="s">
        <v>160</v>
      </c>
      <c r="D36" s="153"/>
      <c r="E36" s="153"/>
      <c r="F36" s="154"/>
      <c r="G36" s="76">
        <v>5.8</v>
      </c>
      <c r="H36" s="28"/>
      <c r="I36" s="138">
        <f>ROUNDDOWN(IF($D$8=1,G36/(($C$8^2)*PI()/4)*RecFill/$D$9,IF($D$8=2,G36/((($C$8/25.4)^2)*PI()/4)*RecFill/$D$9,"error")),0)</f>
        <v>64</v>
      </c>
      <c r="J36" s="139"/>
      <c r="K36" s="140"/>
      <c r="L36" s="32"/>
      <c r="M36" s="135">
        <f>ROUNDDOWN(IF($D$8=1,G36/(($C$8^2)*PI()/4)*MaxFill/$D$9,IF($D$8=2,G36/((($C$8/25.4)^2)*PI()/4)*MaxFill/$D$9,"error")),0)</f>
        <v>107</v>
      </c>
      <c r="N36" s="136"/>
      <c r="O36" s="137"/>
    </row>
    <row r="37" spans="2:15" ht="15" customHeight="1" thickBot="1" x14ac:dyDescent="0.35">
      <c r="B37" s="2"/>
      <c r="C37" s="2"/>
      <c r="D37" s="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15" customHeight="1" x14ac:dyDescent="0.3">
      <c r="B38" s="143" t="s">
        <v>153</v>
      </c>
      <c r="C38" s="24" t="s">
        <v>45</v>
      </c>
      <c r="D38" s="25" t="s">
        <v>106</v>
      </c>
      <c r="E38" s="77">
        <v>17.3</v>
      </c>
      <c r="F38" s="77">
        <v>17.3</v>
      </c>
      <c r="G38" s="78">
        <f t="shared" ref="G38:G43" si="18">E38+F38</f>
        <v>34.6</v>
      </c>
      <c r="H38" s="28"/>
      <c r="I38" s="29">
        <f t="shared" ref="I38:K43" si="19">ROUNDDOWN(IF($D$8=1,E38/(($C$8^2)*PI()/4)*RecFill/$D$9,IF($D$8=2,E38/((($C$8/25.4)^2)*PI()/4)*RecFill/$D$9,"error")),0)</f>
        <v>193</v>
      </c>
      <c r="J38" s="30">
        <f t="shared" si="19"/>
        <v>193</v>
      </c>
      <c r="K38" s="31">
        <f t="shared" si="19"/>
        <v>386</v>
      </c>
      <c r="L38" s="32"/>
      <c r="M38" s="33">
        <f t="shared" ref="M38:O43" si="20">ROUNDDOWN(IF($D$8=1,E38/(($C$8^2)*PI()/4)*MaxFill/$D$9,IF($D$8=2,E38/((($C$8/25.4)^2)*PI()/4)*MaxFill/$D$9,"error")),0)</f>
        <v>321</v>
      </c>
      <c r="N38" s="34">
        <f t="shared" si="20"/>
        <v>321</v>
      </c>
      <c r="O38" s="35">
        <f t="shared" si="20"/>
        <v>643</v>
      </c>
    </row>
    <row r="39" spans="2:15" x14ac:dyDescent="0.3">
      <c r="B39" s="144"/>
      <c r="C39" s="36" t="s">
        <v>46</v>
      </c>
      <c r="D39" s="79" t="s">
        <v>107</v>
      </c>
      <c r="E39" s="80">
        <v>17.3</v>
      </c>
      <c r="F39" s="80">
        <v>0</v>
      </c>
      <c r="G39" s="81">
        <f t="shared" si="18"/>
        <v>17.3</v>
      </c>
      <c r="H39" s="28"/>
      <c r="I39" s="41">
        <f t="shared" si="19"/>
        <v>193</v>
      </c>
      <c r="J39" s="42">
        <f t="shared" si="19"/>
        <v>0</v>
      </c>
      <c r="K39" s="43">
        <f t="shared" si="19"/>
        <v>193</v>
      </c>
      <c r="L39" s="32"/>
      <c r="M39" s="44">
        <f t="shared" si="20"/>
        <v>321</v>
      </c>
      <c r="N39" s="45">
        <f t="shared" si="20"/>
        <v>0</v>
      </c>
      <c r="O39" s="46">
        <f t="shared" si="20"/>
        <v>321</v>
      </c>
    </row>
    <row r="40" spans="2:15" x14ac:dyDescent="0.3">
      <c r="B40" s="144"/>
      <c r="C40" s="36" t="s">
        <v>47</v>
      </c>
      <c r="D40" s="37" t="s">
        <v>108</v>
      </c>
      <c r="E40" s="80">
        <v>17.3</v>
      </c>
      <c r="F40" s="80">
        <v>17.3</v>
      </c>
      <c r="G40" s="82">
        <f t="shared" si="18"/>
        <v>34.6</v>
      </c>
      <c r="H40" s="28"/>
      <c r="I40" s="41">
        <f t="shared" si="19"/>
        <v>193</v>
      </c>
      <c r="J40" s="42">
        <f t="shared" si="19"/>
        <v>193</v>
      </c>
      <c r="K40" s="43">
        <f t="shared" si="19"/>
        <v>386</v>
      </c>
      <c r="L40" s="32"/>
      <c r="M40" s="44">
        <f t="shared" si="20"/>
        <v>321</v>
      </c>
      <c r="N40" s="45">
        <f t="shared" si="20"/>
        <v>321</v>
      </c>
      <c r="O40" s="46">
        <f t="shared" si="20"/>
        <v>643</v>
      </c>
    </row>
    <row r="41" spans="2:15" x14ac:dyDescent="0.3">
      <c r="B41" s="144"/>
      <c r="C41" s="36" t="s">
        <v>48</v>
      </c>
      <c r="D41" s="37" t="s">
        <v>109</v>
      </c>
      <c r="E41" s="80">
        <v>17.3</v>
      </c>
      <c r="F41" s="83">
        <v>0</v>
      </c>
      <c r="G41" s="82">
        <f t="shared" si="18"/>
        <v>17.3</v>
      </c>
      <c r="H41" s="28"/>
      <c r="I41" s="41">
        <f t="shared" si="19"/>
        <v>193</v>
      </c>
      <c r="J41" s="42">
        <f t="shared" si="19"/>
        <v>0</v>
      </c>
      <c r="K41" s="43">
        <f t="shared" si="19"/>
        <v>193</v>
      </c>
      <c r="L41" s="32"/>
      <c r="M41" s="44">
        <f t="shared" si="20"/>
        <v>321</v>
      </c>
      <c r="N41" s="45">
        <f t="shared" si="20"/>
        <v>0</v>
      </c>
      <c r="O41" s="46">
        <f t="shared" si="20"/>
        <v>321</v>
      </c>
    </row>
    <row r="42" spans="2:15" x14ac:dyDescent="0.3">
      <c r="B42" s="144"/>
      <c r="C42" s="36" t="s">
        <v>49</v>
      </c>
      <c r="D42" s="37" t="s">
        <v>110</v>
      </c>
      <c r="E42" s="83">
        <v>30.7</v>
      </c>
      <c r="F42" s="83">
        <v>30.7</v>
      </c>
      <c r="G42" s="82">
        <f t="shared" si="18"/>
        <v>61.4</v>
      </c>
      <c r="H42" s="28"/>
      <c r="I42" s="41">
        <f t="shared" si="19"/>
        <v>342</v>
      </c>
      <c r="J42" s="42">
        <f t="shared" si="19"/>
        <v>342</v>
      </c>
      <c r="K42" s="43">
        <f t="shared" si="19"/>
        <v>685</v>
      </c>
      <c r="L42" s="32"/>
      <c r="M42" s="44">
        <f t="shared" si="20"/>
        <v>571</v>
      </c>
      <c r="N42" s="45">
        <f t="shared" si="20"/>
        <v>571</v>
      </c>
      <c r="O42" s="46">
        <f t="shared" si="20"/>
        <v>1142</v>
      </c>
    </row>
    <row r="43" spans="2:15" x14ac:dyDescent="0.3">
      <c r="B43" s="144"/>
      <c r="C43" s="49" t="s">
        <v>50</v>
      </c>
      <c r="D43" s="50" t="s">
        <v>111</v>
      </c>
      <c r="E43" s="84">
        <v>30.7</v>
      </c>
      <c r="F43" s="84">
        <v>0</v>
      </c>
      <c r="G43" s="82">
        <f t="shared" si="18"/>
        <v>30.7</v>
      </c>
      <c r="H43" s="28"/>
      <c r="I43" s="41">
        <f t="shared" si="19"/>
        <v>342</v>
      </c>
      <c r="J43" s="42">
        <f t="shared" si="19"/>
        <v>0</v>
      </c>
      <c r="K43" s="43">
        <f t="shared" si="19"/>
        <v>342</v>
      </c>
      <c r="L43" s="32"/>
      <c r="M43" s="44">
        <f t="shared" si="20"/>
        <v>571</v>
      </c>
      <c r="N43" s="45">
        <f t="shared" si="20"/>
        <v>0</v>
      </c>
      <c r="O43" s="46">
        <f t="shared" si="20"/>
        <v>571</v>
      </c>
    </row>
    <row r="44" spans="2:15" ht="15" customHeight="1" x14ac:dyDescent="0.3">
      <c r="B44" s="146"/>
      <c r="C44" s="190" t="s">
        <v>51</v>
      </c>
      <c r="D44" s="190"/>
      <c r="E44" s="190"/>
      <c r="F44" s="190"/>
      <c r="G44" s="85">
        <v>3.7</v>
      </c>
      <c r="H44" s="28"/>
      <c r="I44" s="156">
        <f>ROUNDDOWN(IF($D$8=1,G44/(($C$8^2)*PI()/4)*RecFill/$D$9,IF($D$8=2,G44/((($C$8/25.4)^2)*PI()/4)*RecFill/$D$9,"error")),0)</f>
        <v>41</v>
      </c>
      <c r="J44" s="157"/>
      <c r="K44" s="158"/>
      <c r="L44" s="32"/>
      <c r="M44" s="159">
        <f>ROUNDDOWN(IF($D$8=1,G44/(($C$8^2)*PI()/4)*MaxFill/$D$9,IF($D$8=2,G44/((($C$8/25.4)^2)*PI()/4)*MaxFill/$D$9,"error")),0)</f>
        <v>68</v>
      </c>
      <c r="N44" s="160"/>
      <c r="O44" s="161"/>
    </row>
    <row r="45" spans="2:15" ht="15.75" customHeight="1" thickBot="1" x14ac:dyDescent="0.35">
      <c r="B45" s="147"/>
      <c r="C45" s="142" t="s">
        <v>78</v>
      </c>
      <c r="D45" s="142"/>
      <c r="E45" s="142"/>
      <c r="F45" s="142"/>
      <c r="G45" s="86">
        <v>4.7</v>
      </c>
      <c r="H45" s="28"/>
      <c r="I45" s="138">
        <f>ROUNDDOWN(IF($D$8=1,G45/(($C$8^2)*PI()/4)*RecFill/$D$9,IF($D$8=2,G45/((($C$8/25.4)^2)*PI()/4)*RecFill/$D$9,"error")),0)</f>
        <v>52</v>
      </c>
      <c r="J45" s="139"/>
      <c r="K45" s="140"/>
      <c r="L45" s="32"/>
      <c r="M45" s="135">
        <f>ROUNDDOWN(IF($D$8=1,G45/(($C$8^2)*PI()/4)*MaxFill/$D$9,IF($D$8=2,G45/((($C$8/25.4)^2)*PI()/4)*MaxFill/$D$9,"error")),0)</f>
        <v>87</v>
      </c>
      <c r="N45" s="136"/>
      <c r="O45" s="137"/>
    </row>
    <row r="46" spans="2:15" ht="15" customHeight="1" thickBot="1" x14ac:dyDescent="0.35">
      <c r="B46" s="2"/>
      <c r="C46" s="2"/>
      <c r="D46" s="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15" ht="18" customHeight="1" x14ac:dyDescent="0.3">
      <c r="B47" s="163" t="s">
        <v>79</v>
      </c>
      <c r="C47" s="87" t="s">
        <v>99</v>
      </c>
      <c r="D47" s="37" t="s">
        <v>80</v>
      </c>
      <c r="E47" s="89">
        <v>49.1</v>
      </c>
      <c r="F47" s="83">
        <v>49.1</v>
      </c>
      <c r="G47" s="82">
        <f t="shared" ref="G47:G48" si="21">E47+F47</f>
        <v>98.2</v>
      </c>
      <c r="H47" s="28"/>
      <c r="I47" s="41">
        <f t="shared" ref="I47:K48" si="22">ROUNDDOWN(IF($D$8=1,E47/(($C$8^2)*PI()/4)*RecFill/$D$9,IF($D$8=2,E47/((($C$8/25.4)^2)*PI()/4)*RecFill/$D$9,"error")),0)</f>
        <v>547</v>
      </c>
      <c r="J47" s="42">
        <f t="shared" si="22"/>
        <v>547</v>
      </c>
      <c r="K47" s="43">
        <f t="shared" si="22"/>
        <v>1095</v>
      </c>
      <c r="L47" s="32"/>
      <c r="M47" s="44">
        <f t="shared" ref="M47:O48" si="23">ROUNDDOWN(IF($D$8=1,E47/(($C$8^2)*PI()/4)*MaxFill/$D$9,IF($D$8=2,E47/((($C$8/25.4)^2)*PI()/4)*MaxFill/$D$9,"error")),0)</f>
        <v>913</v>
      </c>
      <c r="N47" s="45">
        <f t="shared" si="23"/>
        <v>913</v>
      </c>
      <c r="O47" s="46">
        <f t="shared" si="23"/>
        <v>1826</v>
      </c>
    </row>
    <row r="48" spans="2:15" ht="14.5" customHeight="1" x14ac:dyDescent="0.3">
      <c r="B48" s="164"/>
      <c r="C48" s="36" t="s">
        <v>100</v>
      </c>
      <c r="D48" s="79" t="s">
        <v>81</v>
      </c>
      <c r="E48" s="83">
        <v>49.1</v>
      </c>
      <c r="F48" s="83">
        <v>0</v>
      </c>
      <c r="G48" s="82">
        <f t="shared" si="21"/>
        <v>49.1</v>
      </c>
      <c r="H48" s="28"/>
      <c r="I48" s="41">
        <f t="shared" si="22"/>
        <v>547</v>
      </c>
      <c r="J48" s="42">
        <f t="shared" si="22"/>
        <v>0</v>
      </c>
      <c r="K48" s="43">
        <f t="shared" si="22"/>
        <v>547</v>
      </c>
      <c r="L48" s="32"/>
      <c r="M48" s="44">
        <f t="shared" si="23"/>
        <v>913</v>
      </c>
      <c r="N48" s="45">
        <f t="shared" si="23"/>
        <v>0</v>
      </c>
      <c r="O48" s="46">
        <f t="shared" si="23"/>
        <v>913</v>
      </c>
    </row>
    <row r="49" spans="2:15" ht="15.75" customHeight="1" thickBot="1" x14ac:dyDescent="0.35">
      <c r="B49" s="165"/>
      <c r="C49" s="191" t="s">
        <v>52</v>
      </c>
      <c r="D49" s="192"/>
      <c r="E49" s="192"/>
      <c r="F49" s="193"/>
      <c r="G49" s="59">
        <v>4.7</v>
      </c>
      <c r="H49" s="28"/>
      <c r="I49" s="138">
        <f>ROUNDDOWN(IF($D$8=1,G49/(($C$8^2)*PI()/4)*RecFill/$D$9,IF($D$8=2,G49/((($C$8/25.4)^2)*PI()/4)*RecFill/$D$9,"error")),0)</f>
        <v>52</v>
      </c>
      <c r="J49" s="139"/>
      <c r="K49" s="140"/>
      <c r="L49" s="32"/>
      <c r="M49" s="135">
        <f>ROUNDDOWN(IF($D$8=1,G49/(($C$8^2)*PI()/4)*MaxFill/$D$9,IF($D$8=2,G49/((($C$8/25.4)^2)*PI()/4)*MaxFill/$D$9,"error")),0)</f>
        <v>87</v>
      </c>
      <c r="N49" s="136"/>
      <c r="O49" s="137"/>
    </row>
    <row r="50" spans="2:15" ht="14.5" thickBot="1" x14ac:dyDescent="0.35">
      <c r="B50" s="2"/>
      <c r="C50" s="2"/>
      <c r="D50" s="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2:15" x14ac:dyDescent="0.3">
      <c r="B51" s="143" t="s">
        <v>154</v>
      </c>
      <c r="C51" s="24" t="s">
        <v>53</v>
      </c>
      <c r="D51" s="25" t="s">
        <v>82</v>
      </c>
      <c r="E51" s="77">
        <v>7.6</v>
      </c>
      <c r="F51" s="77">
        <v>10.6</v>
      </c>
      <c r="G51" s="78">
        <f t="shared" ref="G51:G58" si="24">E51+F51</f>
        <v>18.2</v>
      </c>
      <c r="H51" s="28"/>
      <c r="I51" s="29">
        <f t="shared" ref="I51:K58" si="25">ROUNDDOWN(IF($D$8=1,E51/(($C$8^2)*PI()/4)*RecFill/$D$9,IF($D$8=2,E51/((($C$8/25.4)^2)*PI()/4)*RecFill/$D$9,"error")),0)</f>
        <v>84</v>
      </c>
      <c r="J51" s="30">
        <f t="shared" si="25"/>
        <v>118</v>
      </c>
      <c r="K51" s="31">
        <f t="shared" si="25"/>
        <v>203</v>
      </c>
      <c r="L51" s="32"/>
      <c r="M51" s="33">
        <f t="shared" ref="M51:O58" si="26">ROUNDDOWN(IF($D$8=1,E51/(($C$8^2)*PI()/4)*MaxFill/$D$9,IF($D$8=2,E51/((($C$8/25.4)^2)*PI()/4)*MaxFill/$D$9,"error")),0)</f>
        <v>141</v>
      </c>
      <c r="N51" s="34">
        <f t="shared" si="26"/>
        <v>197</v>
      </c>
      <c r="O51" s="35">
        <f t="shared" si="26"/>
        <v>338</v>
      </c>
    </row>
    <row r="52" spans="2:15" x14ac:dyDescent="0.3">
      <c r="B52" s="144"/>
      <c r="C52" s="36" t="s">
        <v>54</v>
      </c>
      <c r="D52" s="37" t="s">
        <v>83</v>
      </c>
      <c r="E52" s="80">
        <v>7.6</v>
      </c>
      <c r="F52" s="80">
        <v>0</v>
      </c>
      <c r="G52" s="81">
        <f t="shared" si="24"/>
        <v>7.6</v>
      </c>
      <c r="H52" s="28"/>
      <c r="I52" s="41">
        <f t="shared" si="25"/>
        <v>84</v>
      </c>
      <c r="J52" s="42">
        <f t="shared" si="25"/>
        <v>0</v>
      </c>
      <c r="K52" s="43">
        <f t="shared" si="25"/>
        <v>84</v>
      </c>
      <c r="L52" s="32"/>
      <c r="M52" s="44">
        <f t="shared" si="26"/>
        <v>141</v>
      </c>
      <c r="N52" s="45">
        <f t="shared" si="26"/>
        <v>0</v>
      </c>
      <c r="O52" s="46">
        <f t="shared" si="26"/>
        <v>141</v>
      </c>
    </row>
    <row r="53" spans="2:15" x14ac:dyDescent="0.3">
      <c r="B53" s="144"/>
      <c r="C53" s="36" t="s">
        <v>55</v>
      </c>
      <c r="D53" s="37" t="s">
        <v>94</v>
      </c>
      <c r="E53" s="83">
        <v>5.9</v>
      </c>
      <c r="F53" s="83">
        <v>10.6</v>
      </c>
      <c r="G53" s="82">
        <f t="shared" si="24"/>
        <v>16.5</v>
      </c>
      <c r="H53" s="28"/>
      <c r="I53" s="41">
        <f t="shared" si="25"/>
        <v>65</v>
      </c>
      <c r="J53" s="42">
        <f t="shared" si="25"/>
        <v>118</v>
      </c>
      <c r="K53" s="43">
        <f t="shared" si="25"/>
        <v>184</v>
      </c>
      <c r="L53" s="32"/>
      <c r="M53" s="44">
        <f t="shared" si="26"/>
        <v>109</v>
      </c>
      <c r="N53" s="45">
        <f t="shared" si="26"/>
        <v>197</v>
      </c>
      <c r="O53" s="46">
        <f t="shared" si="26"/>
        <v>306</v>
      </c>
    </row>
    <row r="54" spans="2:15" x14ac:dyDescent="0.3">
      <c r="B54" s="144"/>
      <c r="C54" s="36" t="s">
        <v>56</v>
      </c>
      <c r="D54" s="37" t="s">
        <v>95</v>
      </c>
      <c r="E54" s="83">
        <v>5.9</v>
      </c>
      <c r="F54" s="83">
        <v>0</v>
      </c>
      <c r="G54" s="82">
        <f t="shared" si="24"/>
        <v>5.9</v>
      </c>
      <c r="H54" s="28"/>
      <c r="I54" s="41">
        <f t="shared" si="25"/>
        <v>65</v>
      </c>
      <c r="J54" s="42">
        <f t="shared" si="25"/>
        <v>0</v>
      </c>
      <c r="K54" s="43">
        <f t="shared" si="25"/>
        <v>65</v>
      </c>
      <c r="L54" s="32"/>
      <c r="M54" s="44">
        <f t="shared" si="26"/>
        <v>109</v>
      </c>
      <c r="N54" s="45">
        <f t="shared" si="26"/>
        <v>0</v>
      </c>
      <c r="O54" s="46">
        <f t="shared" si="26"/>
        <v>109</v>
      </c>
    </row>
    <row r="55" spans="2:15" x14ac:dyDescent="0.3">
      <c r="B55" s="144"/>
      <c r="C55" s="36" t="s">
        <v>57</v>
      </c>
      <c r="D55" s="37" t="s">
        <v>84</v>
      </c>
      <c r="E55" s="83">
        <v>3.5</v>
      </c>
      <c r="F55" s="83">
        <v>6.3</v>
      </c>
      <c r="G55" s="82">
        <f t="shared" si="24"/>
        <v>9.8000000000000007</v>
      </c>
      <c r="H55" s="28"/>
      <c r="I55" s="41">
        <f t="shared" si="25"/>
        <v>39</v>
      </c>
      <c r="J55" s="42">
        <f t="shared" si="25"/>
        <v>70</v>
      </c>
      <c r="K55" s="43">
        <f t="shared" si="25"/>
        <v>109</v>
      </c>
      <c r="L55" s="32"/>
      <c r="M55" s="44">
        <f t="shared" si="26"/>
        <v>65</v>
      </c>
      <c r="N55" s="45">
        <f t="shared" si="26"/>
        <v>117</v>
      </c>
      <c r="O55" s="46">
        <f t="shared" si="26"/>
        <v>182</v>
      </c>
    </row>
    <row r="56" spans="2:15" x14ac:dyDescent="0.3">
      <c r="B56" s="144"/>
      <c r="C56" s="36" t="s">
        <v>58</v>
      </c>
      <c r="D56" s="37" t="s">
        <v>85</v>
      </c>
      <c r="E56" s="83">
        <v>3.5</v>
      </c>
      <c r="F56" s="83">
        <v>0</v>
      </c>
      <c r="G56" s="82">
        <f t="shared" si="24"/>
        <v>3.5</v>
      </c>
      <c r="H56" s="28"/>
      <c r="I56" s="41">
        <f t="shared" si="25"/>
        <v>39</v>
      </c>
      <c r="J56" s="42">
        <f t="shared" si="25"/>
        <v>0</v>
      </c>
      <c r="K56" s="43">
        <f t="shared" si="25"/>
        <v>39</v>
      </c>
      <c r="L56" s="32"/>
      <c r="M56" s="44">
        <f t="shared" si="26"/>
        <v>65</v>
      </c>
      <c r="N56" s="45">
        <f t="shared" si="26"/>
        <v>0</v>
      </c>
      <c r="O56" s="46">
        <f t="shared" si="26"/>
        <v>65</v>
      </c>
    </row>
    <row r="57" spans="2:15" ht="15" customHeight="1" x14ac:dyDescent="0.3">
      <c r="B57" s="144"/>
      <c r="C57" s="36" t="s">
        <v>59</v>
      </c>
      <c r="D57" s="37" t="s">
        <v>86</v>
      </c>
      <c r="E57" s="83">
        <v>2.1</v>
      </c>
      <c r="F57" s="83">
        <v>6.3</v>
      </c>
      <c r="G57" s="82">
        <f t="shared" si="24"/>
        <v>8.4</v>
      </c>
      <c r="H57" s="28"/>
      <c r="I57" s="41">
        <f t="shared" si="25"/>
        <v>23</v>
      </c>
      <c r="J57" s="42">
        <f t="shared" si="25"/>
        <v>70</v>
      </c>
      <c r="K57" s="43">
        <f t="shared" si="25"/>
        <v>93</v>
      </c>
      <c r="L57" s="32"/>
      <c r="M57" s="44">
        <f t="shared" si="26"/>
        <v>39</v>
      </c>
      <c r="N57" s="45">
        <f t="shared" si="26"/>
        <v>117</v>
      </c>
      <c r="O57" s="46">
        <f t="shared" si="26"/>
        <v>156</v>
      </c>
    </row>
    <row r="58" spans="2:15" ht="14.5" thickBot="1" x14ac:dyDescent="0.35">
      <c r="B58" s="145"/>
      <c r="C58" s="90" t="s">
        <v>60</v>
      </c>
      <c r="D58" s="91" t="s">
        <v>87</v>
      </c>
      <c r="E58" s="92">
        <v>2.1</v>
      </c>
      <c r="F58" s="92">
        <v>0</v>
      </c>
      <c r="G58" s="59">
        <f t="shared" si="24"/>
        <v>2.1</v>
      </c>
      <c r="H58" s="28"/>
      <c r="I58" s="93">
        <f t="shared" si="25"/>
        <v>23</v>
      </c>
      <c r="J58" s="94">
        <f t="shared" si="25"/>
        <v>0</v>
      </c>
      <c r="K58" s="95">
        <f t="shared" si="25"/>
        <v>23</v>
      </c>
      <c r="L58" s="32"/>
      <c r="M58" s="71">
        <f t="shared" si="26"/>
        <v>39</v>
      </c>
      <c r="N58" s="72">
        <f t="shared" si="26"/>
        <v>0</v>
      </c>
      <c r="O58" s="73">
        <f t="shared" si="26"/>
        <v>39</v>
      </c>
    </row>
    <row r="59" spans="2:15" x14ac:dyDescent="0.3">
      <c r="B59" s="141" t="s">
        <v>112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2:15" ht="14.5" thickBot="1" x14ac:dyDescent="0.35">
      <c r="B60" s="74"/>
      <c r="C60" s="74"/>
      <c r="D60" s="75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8.649999999999999" customHeight="1" x14ac:dyDescent="0.3">
      <c r="B61" s="178" t="s">
        <v>14</v>
      </c>
      <c r="C61" s="24" t="s">
        <v>69</v>
      </c>
      <c r="D61" s="25" t="s">
        <v>82</v>
      </c>
      <c r="E61" s="77">
        <v>6</v>
      </c>
      <c r="F61" s="77">
        <v>8</v>
      </c>
      <c r="G61" s="78">
        <f t="shared" ref="G61:G63" si="27">E61+F61</f>
        <v>14</v>
      </c>
      <c r="H61" s="28"/>
      <c r="I61" s="29">
        <f t="shared" ref="I61:K63" si="28">ROUNDDOWN(IF($D$8=1,E61/(($C$8^2)*PI()/4)*RecFill/$D$9,IF($D$8=2,E61/((($C$8/25.4)^2)*PI()/4)*RecFill/$D$9,"error")),0)</f>
        <v>66</v>
      </c>
      <c r="J61" s="30">
        <f t="shared" si="28"/>
        <v>89</v>
      </c>
      <c r="K61" s="31">
        <f t="shared" si="28"/>
        <v>156</v>
      </c>
      <c r="L61" s="32"/>
      <c r="M61" s="33">
        <f t="shared" ref="M61:O63" si="29">ROUNDDOWN(IF($D$8=1,E61/(($C$8^2)*PI()/4)*MaxFill/$D$9,IF($D$8=2,E61/((($C$8/25.4)^2)*PI()/4)*MaxFill/$D$9,"error")),0)</f>
        <v>111</v>
      </c>
      <c r="N61" s="34">
        <f t="shared" si="29"/>
        <v>148</v>
      </c>
      <c r="O61" s="35">
        <f t="shared" si="29"/>
        <v>260</v>
      </c>
    </row>
    <row r="62" spans="2:15" ht="18.649999999999999" customHeight="1" x14ac:dyDescent="0.3">
      <c r="B62" s="179"/>
      <c r="C62" s="36" t="s">
        <v>70</v>
      </c>
      <c r="D62" s="37" t="s">
        <v>83</v>
      </c>
      <c r="E62" s="80">
        <v>6</v>
      </c>
      <c r="F62" s="80">
        <v>0</v>
      </c>
      <c r="G62" s="81">
        <f t="shared" si="27"/>
        <v>6</v>
      </c>
      <c r="H62" s="28"/>
      <c r="I62" s="41">
        <f t="shared" si="28"/>
        <v>66</v>
      </c>
      <c r="J62" s="42">
        <f t="shared" si="28"/>
        <v>0</v>
      </c>
      <c r="K62" s="43">
        <f t="shared" si="28"/>
        <v>66</v>
      </c>
      <c r="L62" s="32"/>
      <c r="M62" s="44">
        <f t="shared" si="29"/>
        <v>111</v>
      </c>
      <c r="N62" s="45">
        <f t="shared" si="29"/>
        <v>0</v>
      </c>
      <c r="O62" s="46">
        <f t="shared" si="29"/>
        <v>111</v>
      </c>
    </row>
    <row r="63" spans="2:15" ht="17.5" customHeight="1" thickBot="1" x14ac:dyDescent="0.35">
      <c r="B63" s="194"/>
      <c r="C63" s="90" t="s">
        <v>71</v>
      </c>
      <c r="D63" s="91" t="s">
        <v>85</v>
      </c>
      <c r="E63" s="92">
        <v>2.2999999999999998</v>
      </c>
      <c r="F63" s="92">
        <v>0</v>
      </c>
      <c r="G63" s="59">
        <f t="shared" si="27"/>
        <v>2.2999999999999998</v>
      </c>
      <c r="H63" s="28"/>
      <c r="I63" s="93">
        <f t="shared" si="28"/>
        <v>25</v>
      </c>
      <c r="J63" s="94">
        <f t="shared" si="28"/>
        <v>0</v>
      </c>
      <c r="K63" s="95">
        <f t="shared" si="28"/>
        <v>25</v>
      </c>
      <c r="L63" s="32"/>
      <c r="M63" s="71">
        <f t="shared" si="29"/>
        <v>42</v>
      </c>
      <c r="N63" s="72">
        <f t="shared" si="29"/>
        <v>0</v>
      </c>
      <c r="O63" s="73">
        <f t="shared" si="29"/>
        <v>42</v>
      </c>
    </row>
    <row r="64" spans="2:15" ht="14.5" thickBot="1" x14ac:dyDescent="0.35">
      <c r="B64" s="74"/>
      <c r="C64" s="74"/>
      <c r="D64" s="75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x14ac:dyDescent="0.3">
      <c r="B65" s="143" t="s">
        <v>12</v>
      </c>
      <c r="C65" s="96" t="s">
        <v>61</v>
      </c>
      <c r="D65" s="25" t="s">
        <v>84</v>
      </c>
      <c r="E65" s="97">
        <v>3.3</v>
      </c>
      <c r="F65" s="77">
        <v>4.0999999999999996</v>
      </c>
      <c r="G65" s="78">
        <f t="shared" ref="G65:G72" si="30">E65+F65</f>
        <v>7.3999999999999995</v>
      </c>
      <c r="H65" s="28"/>
      <c r="I65" s="29">
        <f t="shared" ref="I65:K72" si="31">ROUNDDOWN(IF($D$8=1,E65/(($C$8^2)*PI()/4)*RecFill/$D$9,IF($D$8=2,E65/((($C$8/25.4)^2)*PI()/4)*RecFill/$D$9,"error")),0)</f>
        <v>36</v>
      </c>
      <c r="J65" s="30">
        <f t="shared" si="31"/>
        <v>45</v>
      </c>
      <c r="K65" s="31">
        <f t="shared" si="31"/>
        <v>82</v>
      </c>
      <c r="L65" s="32"/>
      <c r="M65" s="33">
        <f t="shared" ref="M65:O72" si="32">ROUNDDOWN(IF($D$8=1,E65/(($C$8^2)*PI()/4)*MaxFill/$D$9,IF($D$8=2,E65/((($C$8/25.4)^2)*PI()/4)*MaxFill/$D$9,"error")),0)</f>
        <v>61</v>
      </c>
      <c r="N65" s="34">
        <f t="shared" si="32"/>
        <v>76</v>
      </c>
      <c r="O65" s="35">
        <f t="shared" si="32"/>
        <v>137</v>
      </c>
    </row>
    <row r="66" spans="2:15" x14ac:dyDescent="0.3">
      <c r="B66" s="144"/>
      <c r="C66" s="87" t="s">
        <v>62</v>
      </c>
      <c r="D66" s="37" t="s">
        <v>85</v>
      </c>
      <c r="E66" s="88">
        <v>3.3</v>
      </c>
      <c r="F66" s="80">
        <v>0</v>
      </c>
      <c r="G66" s="81">
        <f t="shared" si="30"/>
        <v>3.3</v>
      </c>
      <c r="H66" s="28"/>
      <c r="I66" s="41">
        <f t="shared" si="31"/>
        <v>36</v>
      </c>
      <c r="J66" s="42">
        <f t="shared" si="31"/>
        <v>0</v>
      </c>
      <c r="K66" s="43">
        <f t="shared" si="31"/>
        <v>36</v>
      </c>
      <c r="L66" s="32"/>
      <c r="M66" s="44">
        <f t="shared" si="32"/>
        <v>61</v>
      </c>
      <c r="N66" s="45">
        <f t="shared" si="32"/>
        <v>0</v>
      </c>
      <c r="O66" s="46">
        <f t="shared" si="32"/>
        <v>61</v>
      </c>
    </row>
    <row r="67" spans="2:15" x14ac:dyDescent="0.3">
      <c r="B67" s="144"/>
      <c r="C67" s="36" t="s">
        <v>63</v>
      </c>
      <c r="D67" s="79" t="s">
        <v>82</v>
      </c>
      <c r="E67" s="83">
        <v>9.8000000000000007</v>
      </c>
      <c r="F67" s="80">
        <v>11.1</v>
      </c>
      <c r="G67" s="82">
        <f t="shared" si="30"/>
        <v>20.9</v>
      </c>
      <c r="H67" s="28"/>
      <c r="I67" s="41">
        <f t="shared" si="31"/>
        <v>109</v>
      </c>
      <c r="J67" s="42">
        <f t="shared" si="31"/>
        <v>123</v>
      </c>
      <c r="K67" s="43">
        <f t="shared" si="31"/>
        <v>233</v>
      </c>
      <c r="L67" s="32"/>
      <c r="M67" s="44">
        <f t="shared" si="32"/>
        <v>182</v>
      </c>
      <c r="N67" s="45">
        <f t="shared" si="32"/>
        <v>206</v>
      </c>
      <c r="O67" s="46">
        <f t="shared" si="32"/>
        <v>388</v>
      </c>
    </row>
    <row r="68" spans="2:15" x14ac:dyDescent="0.3">
      <c r="B68" s="144"/>
      <c r="C68" s="36" t="s">
        <v>64</v>
      </c>
      <c r="D68" s="37" t="s">
        <v>83</v>
      </c>
      <c r="E68" s="83">
        <v>9.8000000000000007</v>
      </c>
      <c r="F68" s="83">
        <v>0</v>
      </c>
      <c r="G68" s="82">
        <f t="shared" si="30"/>
        <v>9.8000000000000007</v>
      </c>
      <c r="H68" s="28"/>
      <c r="I68" s="41">
        <f t="shared" si="31"/>
        <v>109</v>
      </c>
      <c r="J68" s="42">
        <f t="shared" si="31"/>
        <v>0</v>
      </c>
      <c r="K68" s="43">
        <f t="shared" si="31"/>
        <v>109</v>
      </c>
      <c r="L68" s="32"/>
      <c r="M68" s="44">
        <f t="shared" si="32"/>
        <v>182</v>
      </c>
      <c r="N68" s="45">
        <f t="shared" si="32"/>
        <v>0</v>
      </c>
      <c r="O68" s="46">
        <f t="shared" si="32"/>
        <v>182</v>
      </c>
    </row>
    <row r="69" spans="2:15" x14ac:dyDescent="0.3">
      <c r="B69" s="144"/>
      <c r="C69" s="36" t="s">
        <v>65</v>
      </c>
      <c r="D69" s="37" t="s">
        <v>88</v>
      </c>
      <c r="E69" s="83">
        <v>17.3</v>
      </c>
      <c r="F69" s="83">
        <v>22</v>
      </c>
      <c r="G69" s="82">
        <f t="shared" si="30"/>
        <v>39.299999999999997</v>
      </c>
      <c r="H69" s="28"/>
      <c r="I69" s="41">
        <f t="shared" si="31"/>
        <v>193</v>
      </c>
      <c r="J69" s="42">
        <f t="shared" si="31"/>
        <v>245</v>
      </c>
      <c r="K69" s="43">
        <f t="shared" si="31"/>
        <v>438</v>
      </c>
      <c r="L69" s="32"/>
      <c r="M69" s="44">
        <f t="shared" si="32"/>
        <v>321</v>
      </c>
      <c r="N69" s="45">
        <f t="shared" si="32"/>
        <v>409</v>
      </c>
      <c r="O69" s="46">
        <f t="shared" si="32"/>
        <v>731</v>
      </c>
    </row>
    <row r="70" spans="2:15" x14ac:dyDescent="0.3">
      <c r="B70" s="144"/>
      <c r="C70" s="36" t="s">
        <v>66</v>
      </c>
      <c r="D70" s="37" t="s">
        <v>89</v>
      </c>
      <c r="E70" s="83">
        <v>17.3</v>
      </c>
      <c r="F70" s="83">
        <v>0</v>
      </c>
      <c r="G70" s="82">
        <f t="shared" si="30"/>
        <v>17.3</v>
      </c>
      <c r="H70" s="28"/>
      <c r="I70" s="41">
        <f t="shared" si="31"/>
        <v>193</v>
      </c>
      <c r="J70" s="42">
        <f t="shared" si="31"/>
        <v>0</v>
      </c>
      <c r="K70" s="43">
        <f t="shared" si="31"/>
        <v>193</v>
      </c>
      <c r="L70" s="32"/>
      <c r="M70" s="44">
        <f t="shared" si="32"/>
        <v>321</v>
      </c>
      <c r="N70" s="45">
        <f t="shared" si="32"/>
        <v>0</v>
      </c>
      <c r="O70" s="46">
        <f t="shared" si="32"/>
        <v>321</v>
      </c>
    </row>
    <row r="71" spans="2:15" x14ac:dyDescent="0.3">
      <c r="B71" s="144"/>
      <c r="C71" s="36" t="s">
        <v>67</v>
      </c>
      <c r="D71" s="37" t="s">
        <v>90</v>
      </c>
      <c r="E71" s="83">
        <v>24.3</v>
      </c>
      <c r="F71" s="83">
        <v>31.9</v>
      </c>
      <c r="G71" s="82">
        <f t="shared" si="30"/>
        <v>56.2</v>
      </c>
      <c r="H71" s="28"/>
      <c r="I71" s="41">
        <f t="shared" si="31"/>
        <v>271</v>
      </c>
      <c r="J71" s="42">
        <f t="shared" si="31"/>
        <v>356</v>
      </c>
      <c r="K71" s="43">
        <f t="shared" si="31"/>
        <v>627</v>
      </c>
      <c r="L71" s="32"/>
      <c r="M71" s="44">
        <f t="shared" si="32"/>
        <v>452</v>
      </c>
      <c r="N71" s="45">
        <f t="shared" si="32"/>
        <v>593</v>
      </c>
      <c r="O71" s="46">
        <f t="shared" si="32"/>
        <v>1045</v>
      </c>
    </row>
    <row r="72" spans="2:15" ht="14.5" thickBot="1" x14ac:dyDescent="0.35">
      <c r="B72" s="145"/>
      <c r="C72" s="90" t="s">
        <v>68</v>
      </c>
      <c r="D72" s="91" t="s">
        <v>91</v>
      </c>
      <c r="E72" s="92">
        <v>24.3</v>
      </c>
      <c r="F72" s="92">
        <v>0</v>
      </c>
      <c r="G72" s="59">
        <f t="shared" si="30"/>
        <v>24.3</v>
      </c>
      <c r="H72" s="28"/>
      <c r="I72" s="93">
        <f t="shared" si="31"/>
        <v>271</v>
      </c>
      <c r="J72" s="94">
        <f t="shared" si="31"/>
        <v>0</v>
      </c>
      <c r="K72" s="95">
        <f t="shared" si="31"/>
        <v>271</v>
      </c>
      <c r="L72" s="32"/>
      <c r="M72" s="71">
        <f t="shared" si="32"/>
        <v>452</v>
      </c>
      <c r="N72" s="72">
        <f t="shared" si="32"/>
        <v>0</v>
      </c>
      <c r="O72" s="73">
        <f t="shared" si="32"/>
        <v>452</v>
      </c>
    </row>
    <row r="73" spans="2:15" x14ac:dyDescent="0.3">
      <c r="B73" s="141" t="s">
        <v>112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2:15" ht="14.5" thickBot="1" x14ac:dyDescent="0.35">
      <c r="B74" s="74"/>
      <c r="C74" s="74"/>
      <c r="D74" s="7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2:15" x14ac:dyDescent="0.3">
      <c r="B75" s="143" t="s">
        <v>13</v>
      </c>
      <c r="C75" s="24" t="s">
        <v>72</v>
      </c>
      <c r="D75" s="25" t="s">
        <v>84</v>
      </c>
      <c r="E75" s="77">
        <v>2.2999999999999998</v>
      </c>
      <c r="F75" s="77">
        <v>2.9</v>
      </c>
      <c r="G75" s="78">
        <f t="shared" ref="G75:G80" si="33">E75+F75</f>
        <v>5.1999999999999993</v>
      </c>
      <c r="H75" s="28"/>
      <c r="I75" s="29">
        <f t="shared" ref="I75:K80" si="34">ROUNDDOWN(IF($D$8=1,E75/(($C$8^2)*PI()/4)*RecFill/$D$9,IF($D$8=2,E75/((($C$8/25.4)^2)*PI()/4)*RecFill/$D$9,"error")),0)</f>
        <v>25</v>
      </c>
      <c r="J75" s="30">
        <f t="shared" si="34"/>
        <v>32</v>
      </c>
      <c r="K75" s="31">
        <f t="shared" si="34"/>
        <v>58</v>
      </c>
      <c r="L75" s="32"/>
      <c r="M75" s="33">
        <f t="shared" ref="M75:O80" si="35">ROUNDDOWN(IF($D$8=1,E75/(($C$8^2)*PI()/4)*MaxFill/$D$9,IF($D$8=2,E75/((($C$8/25.4)^2)*PI()/4)*MaxFill/$D$9,"error")),0)</f>
        <v>42</v>
      </c>
      <c r="N75" s="34">
        <f t="shared" si="35"/>
        <v>53</v>
      </c>
      <c r="O75" s="35">
        <f t="shared" si="35"/>
        <v>96</v>
      </c>
    </row>
    <row r="76" spans="2:15" x14ac:dyDescent="0.3">
      <c r="B76" s="144"/>
      <c r="C76" s="36" t="s">
        <v>73</v>
      </c>
      <c r="D76" s="37" t="s">
        <v>85</v>
      </c>
      <c r="E76" s="80">
        <v>2.2999999999999998</v>
      </c>
      <c r="F76" s="80">
        <v>0</v>
      </c>
      <c r="G76" s="81">
        <f t="shared" si="33"/>
        <v>2.2999999999999998</v>
      </c>
      <c r="H76" s="28"/>
      <c r="I76" s="41">
        <f t="shared" si="34"/>
        <v>25</v>
      </c>
      <c r="J76" s="42">
        <f t="shared" si="34"/>
        <v>0</v>
      </c>
      <c r="K76" s="43">
        <f t="shared" si="34"/>
        <v>25</v>
      </c>
      <c r="L76" s="32"/>
      <c r="M76" s="44">
        <f t="shared" si="35"/>
        <v>42</v>
      </c>
      <c r="N76" s="45">
        <f t="shared" si="35"/>
        <v>0</v>
      </c>
      <c r="O76" s="46">
        <f t="shared" si="35"/>
        <v>42</v>
      </c>
    </row>
    <row r="77" spans="2:15" x14ac:dyDescent="0.3">
      <c r="B77" s="144"/>
      <c r="C77" s="36" t="s">
        <v>74</v>
      </c>
      <c r="D77" s="79" t="s">
        <v>82</v>
      </c>
      <c r="E77" s="83">
        <v>5.3</v>
      </c>
      <c r="F77" s="83">
        <v>10.8</v>
      </c>
      <c r="G77" s="82">
        <f t="shared" si="33"/>
        <v>16.100000000000001</v>
      </c>
      <c r="H77" s="28"/>
      <c r="I77" s="41">
        <f t="shared" si="34"/>
        <v>59</v>
      </c>
      <c r="J77" s="42">
        <f t="shared" si="34"/>
        <v>120</v>
      </c>
      <c r="K77" s="43">
        <f t="shared" si="34"/>
        <v>179</v>
      </c>
      <c r="L77" s="32"/>
      <c r="M77" s="44">
        <f t="shared" si="35"/>
        <v>98</v>
      </c>
      <c r="N77" s="45">
        <f t="shared" si="35"/>
        <v>200</v>
      </c>
      <c r="O77" s="46">
        <f t="shared" si="35"/>
        <v>299</v>
      </c>
    </row>
    <row r="78" spans="2:15" x14ac:dyDescent="0.3">
      <c r="B78" s="144"/>
      <c r="C78" s="36" t="s">
        <v>75</v>
      </c>
      <c r="D78" s="37" t="s">
        <v>83</v>
      </c>
      <c r="E78" s="83">
        <v>5.3</v>
      </c>
      <c r="F78" s="83">
        <v>0</v>
      </c>
      <c r="G78" s="82">
        <f t="shared" si="33"/>
        <v>5.3</v>
      </c>
      <c r="H78" s="28"/>
      <c r="I78" s="41">
        <f t="shared" si="34"/>
        <v>59</v>
      </c>
      <c r="J78" s="42">
        <f t="shared" si="34"/>
        <v>0</v>
      </c>
      <c r="K78" s="43">
        <f t="shared" si="34"/>
        <v>59</v>
      </c>
      <c r="L78" s="32"/>
      <c r="M78" s="44">
        <f t="shared" si="35"/>
        <v>98</v>
      </c>
      <c r="N78" s="45">
        <f t="shared" si="35"/>
        <v>0</v>
      </c>
      <c r="O78" s="46">
        <f t="shared" si="35"/>
        <v>98</v>
      </c>
    </row>
    <row r="79" spans="2:15" x14ac:dyDescent="0.3">
      <c r="B79" s="144"/>
      <c r="C79" s="36" t="s">
        <v>76</v>
      </c>
      <c r="D79" s="37" t="s">
        <v>93</v>
      </c>
      <c r="E79" s="83">
        <v>10.8</v>
      </c>
      <c r="F79" s="83">
        <v>0</v>
      </c>
      <c r="G79" s="82">
        <f t="shared" si="33"/>
        <v>10.8</v>
      </c>
      <c r="H79" s="28"/>
      <c r="I79" s="41">
        <f t="shared" si="34"/>
        <v>120</v>
      </c>
      <c r="J79" s="42">
        <f t="shared" si="34"/>
        <v>0</v>
      </c>
      <c r="K79" s="43">
        <f t="shared" si="34"/>
        <v>120</v>
      </c>
      <c r="L79" s="32"/>
      <c r="M79" s="44">
        <f t="shared" si="35"/>
        <v>200</v>
      </c>
      <c r="N79" s="45">
        <f t="shared" si="35"/>
        <v>0</v>
      </c>
      <c r="O79" s="46">
        <f t="shared" si="35"/>
        <v>200</v>
      </c>
    </row>
    <row r="80" spans="2:15" ht="14.5" thickBot="1" x14ac:dyDescent="0.35">
      <c r="B80" s="145"/>
      <c r="C80" s="90" t="s">
        <v>77</v>
      </c>
      <c r="D80" s="91" t="s">
        <v>92</v>
      </c>
      <c r="E80" s="92">
        <v>2.9</v>
      </c>
      <c r="F80" s="92">
        <v>0</v>
      </c>
      <c r="G80" s="59">
        <f t="shared" si="33"/>
        <v>2.9</v>
      </c>
      <c r="H80" s="28"/>
      <c r="I80" s="93">
        <f t="shared" si="34"/>
        <v>32</v>
      </c>
      <c r="J80" s="94">
        <f t="shared" si="34"/>
        <v>0</v>
      </c>
      <c r="K80" s="95">
        <f t="shared" si="34"/>
        <v>32</v>
      </c>
      <c r="L80" s="32"/>
      <c r="M80" s="71">
        <f t="shared" si="35"/>
        <v>53</v>
      </c>
      <c r="N80" s="72">
        <f t="shared" si="35"/>
        <v>0</v>
      </c>
      <c r="O80" s="73">
        <f t="shared" si="35"/>
        <v>53</v>
      </c>
    </row>
    <row r="81" spans="2:15" x14ac:dyDescent="0.3">
      <c r="B81" s="141" t="s">
        <v>112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pans="2:15" ht="14.5" thickBot="1" x14ac:dyDescent="0.35">
      <c r="B82" s="74"/>
      <c r="C82" s="74"/>
      <c r="D82" s="75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2:15" ht="16.149999999999999" customHeight="1" x14ac:dyDescent="0.3">
      <c r="B83" s="178" t="s">
        <v>158</v>
      </c>
      <c r="C83" s="24" t="s">
        <v>15</v>
      </c>
      <c r="D83" s="25" t="s">
        <v>83</v>
      </c>
      <c r="E83" s="77">
        <v>16.600000000000001</v>
      </c>
      <c r="F83" s="77">
        <v>0</v>
      </c>
      <c r="G83" s="78">
        <f t="shared" ref="G83:G84" si="36">E83+F83</f>
        <v>16.600000000000001</v>
      </c>
      <c r="H83" s="28"/>
      <c r="I83" s="29">
        <f t="shared" ref="I83:K85" si="37">ROUNDDOWN(IF($D$8=1,E83/(($C$8^2)*PI()/4)*RecFill/$D$9,IF($D$8=2,E83/((($C$8/25.4)^2)*PI()/4)*RecFill/$D$9,"error")),0)</f>
        <v>185</v>
      </c>
      <c r="J83" s="30">
        <f t="shared" si="37"/>
        <v>0</v>
      </c>
      <c r="K83" s="31">
        <f t="shared" si="37"/>
        <v>185</v>
      </c>
      <c r="L83" s="32"/>
      <c r="M83" s="33">
        <f t="shared" ref="M83:O85" si="38">ROUNDDOWN(IF($D$8=1,E83/(($C$8^2)*PI()/4)*MaxFill/$D$9,IF($D$8=2,E83/((($C$8/25.4)^2)*PI()/4)*MaxFill/$D$9,"error")),0)</f>
        <v>308</v>
      </c>
      <c r="N83" s="34">
        <f t="shared" si="38"/>
        <v>0</v>
      </c>
      <c r="O83" s="35">
        <f t="shared" si="38"/>
        <v>308</v>
      </c>
    </row>
    <row r="84" spans="2:15" ht="16.149999999999999" customHeight="1" x14ac:dyDescent="0.3">
      <c r="B84" s="179"/>
      <c r="C84" s="49" t="s">
        <v>16</v>
      </c>
      <c r="D84" s="50" t="s">
        <v>89</v>
      </c>
      <c r="E84" s="108">
        <v>29.6</v>
      </c>
      <c r="F84" s="108">
        <v>0</v>
      </c>
      <c r="G84" s="109">
        <f t="shared" si="36"/>
        <v>29.6</v>
      </c>
      <c r="H84" s="28"/>
      <c r="I84" s="53">
        <f t="shared" si="37"/>
        <v>330</v>
      </c>
      <c r="J84" s="54">
        <f t="shared" si="37"/>
        <v>0</v>
      </c>
      <c r="K84" s="55">
        <f t="shared" si="37"/>
        <v>330</v>
      </c>
      <c r="L84" s="32"/>
      <c r="M84" s="56">
        <f t="shared" si="38"/>
        <v>550</v>
      </c>
      <c r="N84" s="57">
        <f t="shared" si="38"/>
        <v>0</v>
      </c>
      <c r="O84" s="58">
        <f t="shared" si="38"/>
        <v>550</v>
      </c>
    </row>
    <row r="85" spans="2:15" ht="16.149999999999999" customHeight="1" x14ac:dyDescent="0.3">
      <c r="B85" s="180"/>
      <c r="C85" s="36" t="s">
        <v>17</v>
      </c>
      <c r="D85" s="37" t="s">
        <v>91</v>
      </c>
      <c r="E85" s="83">
        <v>42.8</v>
      </c>
      <c r="F85" s="83">
        <v>0</v>
      </c>
      <c r="G85" s="82">
        <f>E85+F85</f>
        <v>42.8</v>
      </c>
      <c r="H85" s="70"/>
      <c r="I85" s="41">
        <f t="shared" si="37"/>
        <v>477</v>
      </c>
      <c r="J85" s="42">
        <f t="shared" si="37"/>
        <v>0</v>
      </c>
      <c r="K85" s="43">
        <f t="shared" si="37"/>
        <v>477</v>
      </c>
      <c r="L85" s="110"/>
      <c r="M85" s="44">
        <f t="shared" si="38"/>
        <v>796</v>
      </c>
      <c r="N85" s="45">
        <f t="shared" si="38"/>
        <v>0</v>
      </c>
      <c r="O85" s="46">
        <f t="shared" si="38"/>
        <v>796</v>
      </c>
    </row>
    <row r="86" spans="2:15" ht="14.5" thickBot="1" x14ac:dyDescent="0.35">
      <c r="B86" s="74"/>
      <c r="C86" s="74"/>
      <c r="D86" s="75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2:15" ht="15" customHeight="1" x14ac:dyDescent="0.3">
      <c r="B87" s="143" t="s">
        <v>18</v>
      </c>
      <c r="C87" s="24" t="s">
        <v>19</v>
      </c>
      <c r="D87" s="25" t="s">
        <v>101</v>
      </c>
      <c r="E87" s="184"/>
      <c r="F87" s="185"/>
      <c r="G87" s="78">
        <v>6</v>
      </c>
      <c r="H87" s="28"/>
      <c r="I87" s="123"/>
      <c r="J87" s="124"/>
      <c r="K87" s="31">
        <f>ROUNDDOWN(IF($D$8=1,G87/(($C$8^2)*PI()/4)*RecFill/$D$9,IF($D$8=2,G87/((($C$8/25.4)^2)*PI()/4)*RecFill/$D$9,"error")),0)</f>
        <v>66</v>
      </c>
      <c r="L87" s="32"/>
      <c r="M87" s="129"/>
      <c r="N87" s="130"/>
      <c r="O87" s="35">
        <f>ROUNDDOWN(IF($D$8=1,G87/(($C$8^2)*PI()/4)*MaxFill/$D$9,IF($D$8=2,G87/((($C$8/25.4)^2)*PI()/4)*MaxFill/$D$9,"error")),0)</f>
        <v>111</v>
      </c>
    </row>
    <row r="88" spans="2:15" ht="15" customHeight="1" x14ac:dyDescent="0.3">
      <c r="B88" s="144"/>
      <c r="C88" s="36" t="s">
        <v>20</v>
      </c>
      <c r="D88" s="37" t="s">
        <v>102</v>
      </c>
      <c r="E88" s="186"/>
      <c r="F88" s="187"/>
      <c r="G88" s="81">
        <v>3</v>
      </c>
      <c r="H88" s="28"/>
      <c r="I88" s="125"/>
      <c r="J88" s="126"/>
      <c r="K88" s="43">
        <f>ROUNDDOWN(IF($D$8=1,G88/(($C$8^2)*PI()/4)*RecFill/$D$9,IF($D$8=2,G88/((($C$8/25.4)^2)*PI()/4)*RecFill/$D$9,"error")),0)</f>
        <v>33</v>
      </c>
      <c r="L88" s="32"/>
      <c r="M88" s="131"/>
      <c r="N88" s="132"/>
      <c r="O88" s="46">
        <f>ROUNDDOWN(IF($D$8=1,G88/(($C$8^2)*PI()/4)*MaxFill/$D$9,IF($D$8=2,G88/((($C$8/25.4)^2)*PI()/4)*MaxFill/$D$9,"error")),0)</f>
        <v>55</v>
      </c>
    </row>
    <row r="89" spans="2:15" ht="15" customHeight="1" x14ac:dyDescent="0.3">
      <c r="B89" s="144"/>
      <c r="C89" s="36" t="s">
        <v>21</v>
      </c>
      <c r="D89" s="37" t="s">
        <v>104</v>
      </c>
      <c r="E89" s="186"/>
      <c r="F89" s="187"/>
      <c r="G89" s="82">
        <v>10.8</v>
      </c>
      <c r="H89" s="28"/>
      <c r="I89" s="125"/>
      <c r="J89" s="126"/>
      <c r="K89" s="43">
        <f>ROUNDDOWN(IF($D$8=1,G89/(($C$8^2)*PI()/4)*RecFill/$D$9,IF($D$8=2,G89/((($C$8/25.4)^2)*PI()/4)*RecFill/$D$9,"error")),0)</f>
        <v>120</v>
      </c>
      <c r="L89" s="32"/>
      <c r="M89" s="131"/>
      <c r="N89" s="132"/>
      <c r="O89" s="46">
        <f>ROUNDDOWN(IF($D$8=1,G89/(($C$8^2)*PI()/4)*MaxFill/$D$9,IF($D$8=2,G89/((($C$8/25.4)^2)*PI()/4)*MaxFill/$D$9,"error")),0)</f>
        <v>200</v>
      </c>
    </row>
    <row r="90" spans="2:15" ht="15" customHeight="1" x14ac:dyDescent="0.3">
      <c r="B90" s="144"/>
      <c r="C90" s="36" t="s">
        <v>22</v>
      </c>
      <c r="D90" s="37" t="s">
        <v>103</v>
      </c>
      <c r="E90" s="186"/>
      <c r="F90" s="187"/>
      <c r="G90" s="82">
        <v>6</v>
      </c>
      <c r="H90" s="28"/>
      <c r="I90" s="125"/>
      <c r="J90" s="126"/>
      <c r="K90" s="43">
        <f>ROUNDDOWN(IF($D$8=1,G90/(($C$8^2)*PI()/4)*RecFill/$D$9,IF($D$8=2,G90/((($C$8/25.4)^2)*PI()/4)*RecFill/$D$9,"error")),0)</f>
        <v>66</v>
      </c>
      <c r="L90" s="32"/>
      <c r="M90" s="131"/>
      <c r="N90" s="132"/>
      <c r="O90" s="46">
        <f>ROUNDDOWN(IF($D$8=1,G90/(($C$8^2)*PI()/4)*MaxFill/$D$9,IF($D$8=2,G90/((($C$8/25.4)^2)*PI()/4)*MaxFill/$D$9,"error")),0)</f>
        <v>111</v>
      </c>
    </row>
    <row r="91" spans="2:15" ht="15.75" customHeight="1" thickBot="1" x14ac:dyDescent="0.35">
      <c r="B91" s="145"/>
      <c r="C91" s="90" t="s">
        <v>23</v>
      </c>
      <c r="D91" s="91" t="s">
        <v>105</v>
      </c>
      <c r="E91" s="188"/>
      <c r="F91" s="189"/>
      <c r="G91" s="59">
        <v>24</v>
      </c>
      <c r="H91" s="28"/>
      <c r="I91" s="127"/>
      <c r="J91" s="128"/>
      <c r="K91" s="95">
        <f>ROUNDDOWN(IF($D$8=1,G91/(($C$8^2)*PI()/4)*RecFill/$D$9,IF($D$8=2,G91/((($C$8/25.4)^2)*PI()/4)*RecFill/$D$9,"error")),0)</f>
        <v>267</v>
      </c>
      <c r="L91" s="32"/>
      <c r="M91" s="133"/>
      <c r="N91" s="134"/>
      <c r="O91" s="73">
        <f>ROUNDDOWN(IF($D$8=1,G91/(($C$8^2)*PI()/4)*MaxFill/$D$9,IF($D$8=2,G91/((($C$8/25.4)^2)*PI()/4)*MaxFill/$D$9,"error")),0)</f>
        <v>446</v>
      </c>
    </row>
    <row r="92" spans="2:15" ht="14.5" thickBot="1" x14ac:dyDescent="0.35">
      <c r="B92" s="74"/>
      <c r="C92" s="74"/>
      <c r="D92" s="75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5" customHeight="1" x14ac:dyDescent="0.3">
      <c r="B93" s="143" t="s">
        <v>24</v>
      </c>
      <c r="C93" s="24" t="s">
        <v>25</v>
      </c>
      <c r="D93" s="25" t="s">
        <v>97</v>
      </c>
      <c r="E93" s="184"/>
      <c r="F93" s="185"/>
      <c r="G93" s="78">
        <v>22.7</v>
      </c>
      <c r="H93" s="28"/>
      <c r="I93" s="123"/>
      <c r="J93" s="124"/>
      <c r="K93" s="31">
        <f>ROUNDDOWN(IF($D$8=1,G93/(($C$8^2)*PI()/4)*RecFill/$D$9,IF($D$8=2,G93/((($C$8/25.4)^2)*PI()/4)*RecFill/$D$9,"error")),0)</f>
        <v>253</v>
      </c>
      <c r="L93" s="32"/>
      <c r="M93" s="129"/>
      <c r="N93" s="130"/>
      <c r="O93" s="35">
        <f>ROUNDDOWN(IF($D$8=1,G93/(($C$8^2)*PI()/4)*MaxFill/$D$9,IF($D$8=2,G93/((($C$8/25.4)^2)*PI()/4)*MaxFill/$D$9,"error")),0)</f>
        <v>422</v>
      </c>
    </row>
    <row r="94" spans="2:15" ht="15" customHeight="1" x14ac:dyDescent="0.3">
      <c r="B94" s="144"/>
      <c r="C94" s="36" t="s">
        <v>26</v>
      </c>
      <c r="D94" s="37" t="s">
        <v>98</v>
      </c>
      <c r="E94" s="186"/>
      <c r="F94" s="187"/>
      <c r="G94" s="81">
        <v>8.1999999999999993</v>
      </c>
      <c r="H94" s="28"/>
      <c r="I94" s="125"/>
      <c r="J94" s="126"/>
      <c r="K94" s="43">
        <f>ROUNDDOWN(IF($D$8=1,G94/(($C$8^2)*PI()/4)*RecFill/$D$9,IF($D$8=2,G94/((($C$8/25.4)^2)*PI()/4)*RecFill/$D$9,"error")),0)</f>
        <v>91</v>
      </c>
      <c r="L94" s="32"/>
      <c r="M94" s="131"/>
      <c r="N94" s="132"/>
      <c r="O94" s="46">
        <f>ROUNDDOWN(IF($D$8=1,G94/(($C$8^2)*PI()/4)*MaxFill/$D$9,IF($D$8=2,G94/((($C$8/25.4)^2)*PI()/4)*MaxFill/$D$9,"error")),0)</f>
        <v>152</v>
      </c>
    </row>
    <row r="95" spans="2:15" ht="15.75" customHeight="1" thickBot="1" x14ac:dyDescent="0.35">
      <c r="B95" s="145"/>
      <c r="C95" s="90" t="s">
        <v>27</v>
      </c>
      <c r="D95" s="91" t="s">
        <v>96</v>
      </c>
      <c r="E95" s="188"/>
      <c r="F95" s="189"/>
      <c r="G95" s="59">
        <v>21.9</v>
      </c>
      <c r="H95" s="28"/>
      <c r="I95" s="127"/>
      <c r="J95" s="128"/>
      <c r="K95" s="95">
        <f>ROUNDDOWN(IF($D$8=1,G95/(($C$8^2)*PI()/4)*RecFill/$D$9,IF($D$8=2,G95/((($C$8/25.4)^2)*PI()/4)*RecFill/$D$9,"error")),0)</f>
        <v>244</v>
      </c>
      <c r="L95" s="32"/>
      <c r="M95" s="133"/>
      <c r="N95" s="134"/>
      <c r="O95" s="73">
        <f>ROUNDDOWN(IF($D$8=1,G95/(($C$8^2)*PI()/4)*MaxFill/$D$9,IF($D$8=2,G95/((($C$8/25.4)^2)*PI()/4)*MaxFill/$D$9,"error")),0)</f>
        <v>407</v>
      </c>
    </row>
    <row r="96" spans="2:15" ht="15.75" customHeight="1" x14ac:dyDescent="0.3">
      <c r="B96" s="141" t="s">
        <v>120</v>
      </c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</row>
    <row r="97" spans="2:15" ht="14.5" thickBot="1" x14ac:dyDescent="0.35">
      <c r="B97" s="74"/>
      <c r="C97" s="74"/>
      <c r="D97" s="75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15" customHeight="1" x14ac:dyDescent="0.3">
      <c r="B98" s="143" t="s">
        <v>28</v>
      </c>
      <c r="C98" s="96" t="s">
        <v>30</v>
      </c>
      <c r="D98" s="25" t="s">
        <v>37</v>
      </c>
      <c r="E98" s="97">
        <v>5.7</v>
      </c>
      <c r="F98" s="77">
        <v>0</v>
      </c>
      <c r="G98" s="78">
        <f>E98+F98</f>
        <v>5.7</v>
      </c>
      <c r="H98" s="28"/>
      <c r="I98" s="29">
        <f t="shared" ref="I98:K105" si="39">ROUNDDOWN(IF($D$8=1,E98/(($C$8^2)*PI()/4)*RecFill/$D$9,IF($D$8=2,E98/((($C$8/25.4)^2)*PI()/4)*RecFill/$D$9,"error")),0)</f>
        <v>63</v>
      </c>
      <c r="J98" s="30">
        <f t="shared" si="39"/>
        <v>0</v>
      </c>
      <c r="K98" s="31">
        <f t="shared" si="39"/>
        <v>63</v>
      </c>
      <c r="L98" s="32"/>
      <c r="M98" s="33">
        <f t="shared" ref="M98:O105" si="40">ROUNDDOWN(IF($D$8=1,E98/(($C$8^2)*PI()/4)*MaxFill/$D$9,IF($D$8=2,E98/((($C$8/25.4)^2)*PI()/4)*MaxFill/$D$9,"error")),0)</f>
        <v>106</v>
      </c>
      <c r="N98" s="34">
        <f t="shared" si="40"/>
        <v>0</v>
      </c>
      <c r="O98" s="35">
        <f t="shared" si="40"/>
        <v>106</v>
      </c>
    </row>
    <row r="99" spans="2:15" x14ac:dyDescent="0.3">
      <c r="B99" s="144"/>
      <c r="C99" s="87" t="s">
        <v>31</v>
      </c>
      <c r="D99" s="37" t="s">
        <v>38</v>
      </c>
      <c r="E99" s="88">
        <v>9.1</v>
      </c>
      <c r="F99" s="80">
        <v>0</v>
      </c>
      <c r="G99" s="81">
        <f t="shared" ref="G99:G105" si="41">E99+F99</f>
        <v>9.1</v>
      </c>
      <c r="H99" s="28"/>
      <c r="I99" s="41">
        <f t="shared" si="39"/>
        <v>101</v>
      </c>
      <c r="J99" s="42">
        <f t="shared" si="39"/>
        <v>0</v>
      </c>
      <c r="K99" s="43">
        <f t="shared" si="39"/>
        <v>101</v>
      </c>
      <c r="L99" s="32"/>
      <c r="M99" s="44">
        <f t="shared" si="40"/>
        <v>169</v>
      </c>
      <c r="N99" s="45">
        <f t="shared" si="40"/>
        <v>0</v>
      </c>
      <c r="O99" s="46">
        <f t="shared" si="40"/>
        <v>169</v>
      </c>
    </row>
    <row r="100" spans="2:15" x14ac:dyDescent="0.3">
      <c r="B100" s="144"/>
      <c r="C100" s="87" t="s">
        <v>32</v>
      </c>
      <c r="D100" s="37" t="s">
        <v>39</v>
      </c>
      <c r="E100" s="89">
        <v>5.7</v>
      </c>
      <c r="F100" s="83">
        <v>0</v>
      </c>
      <c r="G100" s="82">
        <f t="shared" si="41"/>
        <v>5.7</v>
      </c>
      <c r="H100" s="28"/>
      <c r="I100" s="41">
        <f t="shared" si="39"/>
        <v>63</v>
      </c>
      <c r="J100" s="42">
        <f t="shared" si="39"/>
        <v>0</v>
      </c>
      <c r="K100" s="43">
        <f t="shared" si="39"/>
        <v>63</v>
      </c>
      <c r="L100" s="32"/>
      <c r="M100" s="44">
        <f t="shared" si="40"/>
        <v>106</v>
      </c>
      <c r="N100" s="45">
        <f t="shared" si="40"/>
        <v>0</v>
      </c>
      <c r="O100" s="46">
        <f t="shared" si="40"/>
        <v>106</v>
      </c>
    </row>
    <row r="101" spans="2:15" x14ac:dyDescent="0.3">
      <c r="B101" s="144"/>
      <c r="C101" s="87" t="s">
        <v>33</v>
      </c>
      <c r="D101" s="37" t="s">
        <v>40</v>
      </c>
      <c r="E101" s="89">
        <v>9.1</v>
      </c>
      <c r="F101" s="83">
        <v>0</v>
      </c>
      <c r="G101" s="82">
        <f t="shared" si="41"/>
        <v>9.1</v>
      </c>
      <c r="H101" s="28"/>
      <c r="I101" s="41">
        <f t="shared" si="39"/>
        <v>101</v>
      </c>
      <c r="J101" s="42">
        <f t="shared" si="39"/>
        <v>0</v>
      </c>
      <c r="K101" s="43">
        <f t="shared" si="39"/>
        <v>101</v>
      </c>
      <c r="L101" s="32"/>
      <c r="M101" s="44">
        <f t="shared" si="40"/>
        <v>169</v>
      </c>
      <c r="N101" s="45">
        <f t="shared" si="40"/>
        <v>0</v>
      </c>
      <c r="O101" s="46">
        <f t="shared" si="40"/>
        <v>169</v>
      </c>
    </row>
    <row r="102" spans="2:15" x14ac:dyDescent="0.3">
      <c r="B102" s="144"/>
      <c r="C102" s="87" t="s">
        <v>34</v>
      </c>
      <c r="D102" s="37" t="s">
        <v>41</v>
      </c>
      <c r="E102" s="89">
        <v>5.2</v>
      </c>
      <c r="F102" s="83">
        <v>0</v>
      </c>
      <c r="G102" s="82">
        <f t="shared" si="41"/>
        <v>5.2</v>
      </c>
      <c r="H102" s="28"/>
      <c r="I102" s="41">
        <f t="shared" si="39"/>
        <v>58</v>
      </c>
      <c r="J102" s="42">
        <f t="shared" si="39"/>
        <v>0</v>
      </c>
      <c r="K102" s="43">
        <f t="shared" si="39"/>
        <v>58</v>
      </c>
      <c r="L102" s="32"/>
      <c r="M102" s="44">
        <f t="shared" si="40"/>
        <v>96</v>
      </c>
      <c r="N102" s="45">
        <f t="shared" si="40"/>
        <v>0</v>
      </c>
      <c r="O102" s="46">
        <f t="shared" si="40"/>
        <v>96</v>
      </c>
    </row>
    <row r="103" spans="2:15" x14ac:dyDescent="0.3">
      <c r="B103" s="144"/>
      <c r="C103" s="87" t="s">
        <v>35</v>
      </c>
      <c r="D103" s="37" t="s">
        <v>42</v>
      </c>
      <c r="E103" s="89">
        <v>7.8</v>
      </c>
      <c r="F103" s="83">
        <v>0</v>
      </c>
      <c r="G103" s="82">
        <f t="shared" si="41"/>
        <v>7.8</v>
      </c>
      <c r="H103" s="28"/>
      <c r="I103" s="41">
        <f t="shared" si="39"/>
        <v>87</v>
      </c>
      <c r="J103" s="42">
        <f t="shared" si="39"/>
        <v>0</v>
      </c>
      <c r="K103" s="43">
        <f t="shared" si="39"/>
        <v>87</v>
      </c>
      <c r="L103" s="32"/>
      <c r="M103" s="44">
        <f t="shared" si="40"/>
        <v>145</v>
      </c>
      <c r="N103" s="45">
        <f t="shared" si="40"/>
        <v>0</v>
      </c>
      <c r="O103" s="46">
        <f t="shared" si="40"/>
        <v>145</v>
      </c>
    </row>
    <row r="104" spans="2:15" x14ac:dyDescent="0.3">
      <c r="B104" s="144"/>
      <c r="C104" s="87" t="s">
        <v>36</v>
      </c>
      <c r="D104" s="37" t="s">
        <v>43</v>
      </c>
      <c r="E104" s="89">
        <v>5.2</v>
      </c>
      <c r="F104" s="83">
        <v>0</v>
      </c>
      <c r="G104" s="82">
        <f t="shared" si="41"/>
        <v>5.2</v>
      </c>
      <c r="H104" s="28"/>
      <c r="I104" s="41">
        <f t="shared" si="39"/>
        <v>58</v>
      </c>
      <c r="J104" s="42">
        <f t="shared" si="39"/>
        <v>0</v>
      </c>
      <c r="K104" s="43">
        <f t="shared" si="39"/>
        <v>58</v>
      </c>
      <c r="L104" s="32"/>
      <c r="M104" s="44">
        <f t="shared" si="40"/>
        <v>96</v>
      </c>
      <c r="N104" s="45">
        <f t="shared" si="40"/>
        <v>0</v>
      </c>
      <c r="O104" s="46">
        <f t="shared" si="40"/>
        <v>96</v>
      </c>
    </row>
    <row r="105" spans="2:15" ht="14.5" thickBot="1" x14ac:dyDescent="0.35">
      <c r="B105" s="145"/>
      <c r="C105" s="98" t="s">
        <v>29</v>
      </c>
      <c r="D105" s="91" t="s">
        <v>44</v>
      </c>
      <c r="E105" s="99">
        <v>7.8</v>
      </c>
      <c r="F105" s="92">
        <v>0</v>
      </c>
      <c r="G105" s="59">
        <f t="shared" si="41"/>
        <v>7.8</v>
      </c>
      <c r="H105" s="28"/>
      <c r="I105" s="93">
        <f t="shared" si="39"/>
        <v>87</v>
      </c>
      <c r="J105" s="94">
        <f t="shared" si="39"/>
        <v>0</v>
      </c>
      <c r="K105" s="95">
        <f t="shared" si="39"/>
        <v>87</v>
      </c>
      <c r="L105" s="32"/>
      <c r="M105" s="71">
        <f t="shared" si="40"/>
        <v>145</v>
      </c>
      <c r="N105" s="72">
        <f t="shared" si="40"/>
        <v>0</v>
      </c>
      <c r="O105" s="73">
        <f t="shared" si="40"/>
        <v>145</v>
      </c>
    </row>
    <row r="106" spans="2:15" ht="14.5" thickBot="1" x14ac:dyDescent="0.35">
      <c r="B106" s="74"/>
      <c r="C106" s="74"/>
      <c r="D106" s="75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x14ac:dyDescent="0.3">
      <c r="B107" s="143" t="s">
        <v>133</v>
      </c>
      <c r="C107" s="24" t="s">
        <v>138</v>
      </c>
      <c r="D107" s="25" t="s">
        <v>155</v>
      </c>
      <c r="E107" s="184"/>
      <c r="F107" s="185"/>
      <c r="G107" s="100">
        <v>0.626</v>
      </c>
      <c r="H107" s="28"/>
      <c r="I107" s="123"/>
      <c r="J107" s="124"/>
      <c r="K107" s="31">
        <f>ROUNDDOWN(IF($D$8=1,G107/(($C$8^2)*PI()/4)*RecFillJ/$D$9,IF($D$8=2,G107/((($C$8/25.4)^2)*PI()/4)*RecFillJ/$D$9,"error")),0)</f>
        <v>11</v>
      </c>
      <c r="L107" s="32"/>
      <c r="M107" s="129"/>
      <c r="N107" s="130"/>
      <c r="O107" s="35">
        <f>ROUNDDOWN(IF($D$8=1,G107/(($C$8^2)*PI()/4)*MaxFillJ/$D$9,IF($D$8=2,G107/((($C$8/25.4)^2)*PI()/4)*MaxFillJ/$D$9,"error")),0)</f>
        <v>16</v>
      </c>
    </row>
    <row r="108" spans="2:15" x14ac:dyDescent="0.3">
      <c r="B108" s="144"/>
      <c r="C108" s="36" t="s">
        <v>139</v>
      </c>
      <c r="D108" s="37" t="s">
        <v>134</v>
      </c>
      <c r="E108" s="186"/>
      <c r="F108" s="187"/>
      <c r="G108" s="101">
        <v>1.74</v>
      </c>
      <c r="H108" s="28"/>
      <c r="I108" s="125"/>
      <c r="J108" s="126"/>
      <c r="K108" s="43">
        <f>ROUNDDOWN(IF($D$8=1,G108/(($C$8^2)*PI()/4)*RecFillJ/$D$9,IF($D$8=2,G108/((($C$8/25.4)^2)*PI()/4)*RecFillJ/$D$9,"error")),0)</f>
        <v>32</v>
      </c>
      <c r="L108" s="32"/>
      <c r="M108" s="131"/>
      <c r="N108" s="132"/>
      <c r="O108" s="46">
        <f>ROUNDDOWN(IF($D$8=1,G108/(($C$8^2)*PI()/4)*MaxFillJ/$D$9,IF($D$8=2,G108/((($C$8/25.4)^2)*PI()/4)*MaxFillJ/$D$9,"error")),0)</f>
        <v>45</v>
      </c>
    </row>
    <row r="109" spans="2:15" x14ac:dyDescent="0.3">
      <c r="B109" s="144"/>
      <c r="C109" s="36" t="s">
        <v>140</v>
      </c>
      <c r="D109" s="37" t="s">
        <v>135</v>
      </c>
      <c r="E109" s="186"/>
      <c r="F109" s="187"/>
      <c r="G109" s="102">
        <v>3.1549999999999998</v>
      </c>
      <c r="H109" s="28"/>
      <c r="I109" s="125"/>
      <c r="J109" s="126"/>
      <c r="K109" s="43">
        <f>ROUNDDOWN(IF($D$8=1,G109/(($C$8^2)*PI()/4)*RecFillJ/$D$9,IF($D$8=2,G109/((($C$8/25.4)^2)*PI()/4)*RecFillJ/$D$9,"error")),0)</f>
        <v>58</v>
      </c>
      <c r="L109" s="32"/>
      <c r="M109" s="131"/>
      <c r="N109" s="132"/>
      <c r="O109" s="46">
        <f>ROUNDDOWN(IF($D$8=1,G109/(($C$8^2)*PI()/4)*MaxFillJ/$D$9,IF($D$8=2,G109/((($C$8/25.4)^2)*PI()/4)*MaxFillJ/$D$9,"error")),0)</f>
        <v>82</v>
      </c>
    </row>
    <row r="110" spans="2:15" x14ac:dyDescent="0.3">
      <c r="B110" s="144"/>
      <c r="C110" s="36" t="s">
        <v>141</v>
      </c>
      <c r="D110" s="37" t="s">
        <v>136</v>
      </c>
      <c r="E110" s="186"/>
      <c r="F110" s="187"/>
      <c r="G110" s="102">
        <v>13.478</v>
      </c>
      <c r="H110" s="28"/>
      <c r="I110" s="125"/>
      <c r="J110" s="126"/>
      <c r="K110" s="43">
        <f>ROUNDDOWN(IF($D$8=1,G110/(($C$8^2)*PI()/4)*RecFillJ/$D$9,IF($D$8=2,G110/((($C$8/25.4)^2)*PI()/4)*RecFillJ/$D$9,"error")),0)</f>
        <v>250</v>
      </c>
      <c r="L110" s="32"/>
      <c r="M110" s="131"/>
      <c r="N110" s="132"/>
      <c r="O110" s="46">
        <f>ROUNDDOWN(IF($D$8=1,G110/(($C$8^2)*PI()/4)*MaxFillJ/$D$9,IF($D$8=2,G110/((($C$8/25.4)^2)*PI()/4)*MaxFillJ/$D$9,"error")),0)</f>
        <v>350</v>
      </c>
    </row>
    <row r="111" spans="2:15" ht="14.5" thickBot="1" x14ac:dyDescent="0.35">
      <c r="B111" s="145"/>
      <c r="C111" s="90" t="s">
        <v>142</v>
      </c>
      <c r="D111" s="91" t="s">
        <v>137</v>
      </c>
      <c r="E111" s="188"/>
      <c r="F111" s="189"/>
      <c r="G111" s="103">
        <v>3.0369999999999999</v>
      </c>
      <c r="H111" s="28"/>
      <c r="I111" s="127"/>
      <c r="J111" s="128"/>
      <c r="K111" s="95">
        <f>ROUNDDOWN(IF($D$8=1,G111/(($C$8^2)*PI()/4)*RecFillJ/$D$9,IF($D$8=2,G111/((($C$8/25.4)^2)*PI()/4)*RecFillJ/$D$9,"error")),0)</f>
        <v>56</v>
      </c>
      <c r="L111" s="32"/>
      <c r="M111" s="133"/>
      <c r="N111" s="134"/>
      <c r="O111" s="73">
        <f>ROUNDDOWN(IF($D$8=1,G111/(($C$8^2)*PI()/4)*MaxFillJ/$D$9,IF($D$8=2,G111/((($C$8/25.4)^2)*PI()/4)*MaxFillJ/$D$9,"error")),0)</f>
        <v>79</v>
      </c>
    </row>
    <row r="112" spans="2:15" x14ac:dyDescent="0.3">
      <c r="B112" s="141" t="s">
        <v>156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</sheetData>
  <sheetProtection selectLockedCells="1"/>
  <mergeCells count="59">
    <mergeCell ref="B112:O112"/>
    <mergeCell ref="E87:F91"/>
    <mergeCell ref="C44:F44"/>
    <mergeCell ref="B87:B91"/>
    <mergeCell ref="B93:B95"/>
    <mergeCell ref="C49:F49"/>
    <mergeCell ref="E93:F95"/>
    <mergeCell ref="B98:B105"/>
    <mergeCell ref="B96:O96"/>
    <mergeCell ref="M87:N91"/>
    <mergeCell ref="B107:B111"/>
    <mergeCell ref="B51:B58"/>
    <mergeCell ref="B61:B63"/>
    <mergeCell ref="E107:F111"/>
    <mergeCell ref="I107:J111"/>
    <mergeCell ref="M107:N111"/>
    <mergeCell ref="B83:B85"/>
    <mergeCell ref="B75:B80"/>
    <mergeCell ref="B81:O81"/>
    <mergeCell ref="L7:M7"/>
    <mergeCell ref="L8:M8"/>
    <mergeCell ref="E11:G11"/>
    <mergeCell ref="C11:C12"/>
    <mergeCell ref="D11:D12"/>
    <mergeCell ref="B6:I7"/>
    <mergeCell ref="I11:K11"/>
    <mergeCell ref="J1:N2"/>
    <mergeCell ref="L3:M3"/>
    <mergeCell ref="L4:M4"/>
    <mergeCell ref="L5:M5"/>
    <mergeCell ref="L6:M6"/>
    <mergeCell ref="B5:G5"/>
    <mergeCell ref="B13:B21"/>
    <mergeCell ref="B11:B12"/>
    <mergeCell ref="B23:B26"/>
    <mergeCell ref="I44:K44"/>
    <mergeCell ref="M44:O44"/>
    <mergeCell ref="Q12:Q27"/>
    <mergeCell ref="I21:K21"/>
    <mergeCell ref="M21:O21"/>
    <mergeCell ref="M11:O11"/>
    <mergeCell ref="C21:F21"/>
    <mergeCell ref="B28:B36"/>
    <mergeCell ref="C36:F36"/>
    <mergeCell ref="I36:K36"/>
    <mergeCell ref="M36:O36"/>
    <mergeCell ref="I93:J95"/>
    <mergeCell ref="M93:N95"/>
    <mergeCell ref="I87:J91"/>
    <mergeCell ref="M45:O45"/>
    <mergeCell ref="I49:K49"/>
    <mergeCell ref="M49:O49"/>
    <mergeCell ref="I45:K45"/>
    <mergeCell ref="B59:O59"/>
    <mergeCell ref="B73:O73"/>
    <mergeCell ref="C45:F45"/>
    <mergeCell ref="B65:B72"/>
    <mergeCell ref="B38:B45"/>
    <mergeCell ref="B47:B49"/>
  </mergeCells>
  <dataValidations count="1">
    <dataValidation type="decimal" errorStyle="warning" operator="greaterThan" allowBlank="1" showInputMessage="1" showErrorMessage="1" error="Please enter a valid cable diameter." sqref="C8" xr:uid="{00000000-0002-0000-0000-000000000000}">
      <formula1>0</formula1>
    </dataValidation>
  </dataValidations>
  <pageMargins left="0.45" right="0.45" top="0.25" bottom="0.5" header="0" footer="0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3</xdr:col>
                    <xdr:colOff>38100</xdr:colOff>
                    <xdr:row>7</xdr:row>
                    <xdr:rowOff>19050</xdr:rowOff>
                  </from>
                  <to>
                    <xdr:col>3</xdr:col>
                    <xdr:colOff>584200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584200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9"/>
  <sheetViews>
    <sheetView workbookViewId="0">
      <selection activeCell="B6" sqref="B6"/>
    </sheetView>
  </sheetViews>
  <sheetFormatPr defaultRowHeight="14.5" x14ac:dyDescent="0.35"/>
  <sheetData>
    <row r="1" spans="1:5" x14ac:dyDescent="0.35">
      <c r="A1" t="s">
        <v>11</v>
      </c>
      <c r="B1" t="s">
        <v>129</v>
      </c>
    </row>
    <row r="2" spans="1:5" x14ac:dyDescent="0.35">
      <c r="A2" t="s">
        <v>10</v>
      </c>
      <c r="B2" t="s">
        <v>130</v>
      </c>
    </row>
    <row r="4" spans="1:5" x14ac:dyDescent="0.35">
      <c r="A4" s="5">
        <v>0.3</v>
      </c>
      <c r="B4" s="5">
        <v>0.5</v>
      </c>
    </row>
    <row r="5" spans="1:5" x14ac:dyDescent="0.35">
      <c r="A5" s="5">
        <v>0.5</v>
      </c>
      <c r="B5" s="5">
        <v>0.7</v>
      </c>
    </row>
    <row r="9" spans="1:5" x14ac:dyDescent="0.35">
      <c r="A9">
        <v>0.215</v>
      </c>
      <c r="B9" s="6">
        <v>0.185</v>
      </c>
      <c r="C9" s="7">
        <v>0.27500000000000002</v>
      </c>
      <c r="D9" s="7">
        <v>0.15</v>
      </c>
      <c r="E9" s="7">
        <v>0.23499999999999999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CALCULATOR</vt:lpstr>
      <vt:lpstr>numbers</vt:lpstr>
      <vt:lpstr>category5e24</vt:lpstr>
      <vt:lpstr>category624</vt:lpstr>
      <vt:lpstr>category628</vt:lpstr>
      <vt:lpstr>category6a24</vt:lpstr>
      <vt:lpstr>category6a28</vt:lpstr>
      <vt:lpstr>MaxFill</vt:lpstr>
      <vt:lpstr>MaxFillJ</vt:lpstr>
      <vt:lpstr>RecFill</vt:lpstr>
      <vt:lpstr>RecFillJ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2016-10-06T22:29:56Z</dcterms:created>
  <dcterms:modified xsi:type="dcterms:W3CDTF">2019-08-28T18:17:33Z</dcterms:modified>
</cp:coreProperties>
</file>