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20" windowWidth="14220" windowHeight="8580" tabRatio="877"/>
  </bookViews>
  <sheets>
    <sheet name="FLUSH CVR DUCT-D,F,G,FS" sheetId="1" r:id="rId1"/>
    <sheet name="METRIC DUCT-MC,NNC" sheetId="8" r:id="rId2"/>
    <sheet name="TRAD DUCT-NE" sheetId="6" r:id="rId3"/>
    <sheet name="HINGED CVR DUCT-H,HN,HS" sheetId="9" r:id="rId4"/>
    <sheet name="SHIELDED WIRING DUCT" sheetId="14" r:id="rId5"/>
    <sheet name="DIN RAIL WIRING DUCT" sheetId="13" r:id="rId6"/>
    <sheet name="CORNER WIRING DUCT" sheetId="10" r:id="rId7"/>
    <sheet name="FLEXIBLE DUCT-FL" sheetId="12" r:id="rId8"/>
  </sheets>
  <definedNames>
    <definedName name="_xlnm.Print_Area" localSheetId="6">'CORNER WIRING DUCT'!$A$1:$K$38</definedName>
    <definedName name="_xlnm.Print_Area" localSheetId="5">'DIN RAIL WIRING DUCT'!$A$1:$K$38</definedName>
    <definedName name="_xlnm.Print_Area" localSheetId="7">'FLEXIBLE DUCT-FL'!$A$1:$L$36</definedName>
    <definedName name="_xlnm.Print_Area" localSheetId="0">'FLUSH CVR DUCT-D,F,G,FS'!$A$1:$K$43</definedName>
    <definedName name="_xlnm.Print_Area" localSheetId="3">'HINGED CVR DUCT-H,HN,HS'!$A$1:$K$43</definedName>
    <definedName name="_xlnm.Print_Area" localSheetId="1">'METRIC DUCT-MC,NNC'!$A$1:$L$41</definedName>
    <definedName name="_xlnm.Print_Area" localSheetId="4">'SHIELDED WIRING DUCT'!$A$1:$K$38</definedName>
    <definedName name="_xlnm.Print_Area" localSheetId="2">'TRAD DUCT-NE'!$A$1:$K$43</definedName>
  </definedNames>
  <calcPr calcId="145621"/>
</workbook>
</file>

<file path=xl/calcChain.xml><?xml version="1.0" encoding="utf-8"?>
<calcChain xmlns="http://schemas.openxmlformats.org/spreadsheetml/2006/main">
  <c r="J7" i="14" l="1"/>
  <c r="J6" i="14"/>
  <c r="J5" i="14"/>
  <c r="D18" i="14"/>
  <c r="E14" i="14"/>
  <c r="D14" i="14"/>
  <c r="E13" i="14"/>
  <c r="D13" i="14"/>
  <c r="E12" i="14"/>
  <c r="D12" i="14"/>
  <c r="E11" i="14"/>
  <c r="D11" i="14"/>
  <c r="E10" i="14"/>
  <c r="D10" i="14"/>
  <c r="E9" i="14"/>
  <c r="D9" i="14"/>
  <c r="E8" i="14"/>
  <c r="D8" i="14"/>
  <c r="E7" i="14"/>
  <c r="D7" i="14"/>
  <c r="E6" i="14"/>
  <c r="D6" i="14"/>
  <c r="E5" i="14"/>
  <c r="D5" i="14"/>
  <c r="D17" i="14" s="1"/>
  <c r="D18" i="13"/>
  <c r="E14" i="13"/>
  <c r="D14" i="13"/>
  <c r="E13" i="13"/>
  <c r="D13" i="13"/>
  <c r="E12" i="13"/>
  <c r="D12" i="13"/>
  <c r="E11" i="13"/>
  <c r="D11" i="13"/>
  <c r="E10" i="13"/>
  <c r="D10" i="13"/>
  <c r="E9" i="13"/>
  <c r="D9" i="13"/>
  <c r="E8" i="13"/>
  <c r="D8" i="13"/>
  <c r="E7" i="13"/>
  <c r="D7" i="13"/>
  <c r="E6" i="13"/>
  <c r="D6" i="13"/>
  <c r="E5" i="13"/>
  <c r="E15" i="13" s="1"/>
  <c r="D5" i="13"/>
  <c r="D17" i="13" s="1"/>
  <c r="E14" i="10"/>
  <c r="E13" i="10"/>
  <c r="E12" i="10"/>
  <c r="E11" i="10"/>
  <c r="E10" i="10"/>
  <c r="E9" i="10"/>
  <c r="E8" i="10"/>
  <c r="E7" i="10"/>
  <c r="E6" i="10"/>
  <c r="E5" i="10"/>
  <c r="E14" i="9"/>
  <c r="E13" i="9"/>
  <c r="E12" i="9"/>
  <c r="E11" i="9"/>
  <c r="E10" i="9"/>
  <c r="E9" i="9"/>
  <c r="E8" i="9"/>
  <c r="E7" i="9"/>
  <c r="E6" i="9"/>
  <c r="E5" i="9"/>
  <c r="E14" i="6"/>
  <c r="E13" i="6"/>
  <c r="E12" i="6"/>
  <c r="E11" i="6"/>
  <c r="E10" i="6"/>
  <c r="E9" i="6"/>
  <c r="E8" i="6"/>
  <c r="E7" i="6"/>
  <c r="E6" i="6"/>
  <c r="E5" i="6"/>
  <c r="E14" i="1"/>
  <c r="E13" i="1"/>
  <c r="E12" i="1"/>
  <c r="E11" i="1"/>
  <c r="E10" i="1"/>
  <c r="E9" i="1"/>
  <c r="E8" i="1"/>
  <c r="E7" i="1"/>
  <c r="E6" i="1"/>
  <c r="E5" i="1"/>
  <c r="D5" i="10"/>
  <c r="D6" i="10"/>
  <c r="D7" i="10"/>
  <c r="D8" i="10"/>
  <c r="D9" i="10"/>
  <c r="D10" i="10"/>
  <c r="D11" i="10"/>
  <c r="D12" i="10"/>
  <c r="D13" i="10"/>
  <c r="D14" i="10"/>
  <c r="D18" i="10"/>
  <c r="D5" i="12"/>
  <c r="F5" i="12" s="1"/>
  <c r="K5" i="12"/>
  <c r="D6" i="12"/>
  <c r="E6" i="12" s="1"/>
  <c r="K6" i="12"/>
  <c r="D7" i="12"/>
  <c r="E7" i="12" s="1"/>
  <c r="K7" i="12"/>
  <c r="D8" i="12"/>
  <c r="E8" i="12" s="1"/>
  <c r="D9" i="12"/>
  <c r="E9" i="12" s="1"/>
  <c r="D10" i="12"/>
  <c r="E10" i="12" s="1"/>
  <c r="D11" i="12"/>
  <c r="E11" i="12" s="1"/>
  <c r="D12" i="12"/>
  <c r="E12" i="12" s="1"/>
  <c r="D13" i="12"/>
  <c r="E13" i="12" s="1"/>
  <c r="D14" i="12"/>
  <c r="E14" i="12" s="1"/>
  <c r="E18" i="12"/>
  <c r="D5" i="1"/>
  <c r="J5" i="1"/>
  <c r="D6" i="1"/>
  <c r="J6" i="1"/>
  <c r="D7" i="1"/>
  <c r="J7" i="1"/>
  <c r="D8" i="1"/>
  <c r="J8" i="1"/>
  <c r="D9" i="1"/>
  <c r="J9" i="1"/>
  <c r="D10" i="1"/>
  <c r="J10" i="1"/>
  <c r="D11" i="1"/>
  <c r="J11" i="1"/>
  <c r="D12" i="1"/>
  <c r="J12" i="1"/>
  <c r="D13" i="1"/>
  <c r="J13" i="1"/>
  <c r="D14" i="1"/>
  <c r="J14" i="1"/>
  <c r="J15" i="1"/>
  <c r="J16" i="1"/>
  <c r="J17" i="1"/>
  <c r="D18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D5" i="9"/>
  <c r="J5" i="9"/>
  <c r="D6" i="9"/>
  <c r="J6" i="9"/>
  <c r="D7" i="9"/>
  <c r="J7" i="9"/>
  <c r="D8" i="9"/>
  <c r="J8" i="9"/>
  <c r="D9" i="9"/>
  <c r="J9" i="9"/>
  <c r="D10" i="9"/>
  <c r="J10" i="9"/>
  <c r="D11" i="9"/>
  <c r="J11" i="9"/>
  <c r="D12" i="9"/>
  <c r="J12" i="9"/>
  <c r="D13" i="9"/>
  <c r="D17" i="9" s="1"/>
  <c r="D14" i="9"/>
  <c r="D18" i="9"/>
  <c r="D5" i="8"/>
  <c r="E5" i="8" s="1"/>
  <c r="K5" i="8"/>
  <c r="D6" i="8"/>
  <c r="E6" i="8" s="1"/>
  <c r="K6" i="8"/>
  <c r="D7" i="8"/>
  <c r="F7" i="8" s="1"/>
  <c r="K7" i="8"/>
  <c r="D8" i="8"/>
  <c r="F8" i="8" s="1"/>
  <c r="E8" i="8"/>
  <c r="K8" i="8"/>
  <c r="D9" i="8"/>
  <c r="F9" i="8" s="1"/>
  <c r="K9" i="8"/>
  <c r="D10" i="8"/>
  <c r="F10" i="8" s="1"/>
  <c r="K10" i="8"/>
  <c r="D11" i="8"/>
  <c r="E11" i="8" s="1"/>
  <c r="K11" i="8"/>
  <c r="D12" i="8"/>
  <c r="F12" i="8" s="1"/>
  <c r="K12" i="8"/>
  <c r="D13" i="8"/>
  <c r="E13" i="8" s="1"/>
  <c r="K13" i="8"/>
  <c r="D14" i="8"/>
  <c r="F14" i="8" s="1"/>
  <c r="K14" i="8"/>
  <c r="K15" i="8"/>
  <c r="K16" i="8"/>
  <c r="K17" i="8"/>
  <c r="E18" i="8"/>
  <c r="K18" i="8"/>
  <c r="K19" i="8"/>
  <c r="K20" i="8"/>
  <c r="K21" i="8"/>
  <c r="K22" i="8"/>
  <c r="K23" i="8"/>
  <c r="K24" i="8"/>
  <c r="K25" i="8"/>
  <c r="K26" i="8"/>
  <c r="D5" i="6"/>
  <c r="J5" i="6"/>
  <c r="D6" i="6"/>
  <c r="J6" i="6"/>
  <c r="D7" i="6"/>
  <c r="J7" i="6"/>
  <c r="D8" i="6"/>
  <c r="J8" i="6"/>
  <c r="D9" i="6"/>
  <c r="J9" i="6"/>
  <c r="D10" i="6"/>
  <c r="J10" i="6"/>
  <c r="D11" i="6"/>
  <c r="J11" i="6"/>
  <c r="D12" i="6"/>
  <c r="J12" i="6"/>
  <c r="D13" i="6"/>
  <c r="J13" i="6"/>
  <c r="D14" i="6"/>
  <c r="J14" i="6"/>
  <c r="J15" i="6"/>
  <c r="J16" i="6"/>
  <c r="J17" i="6"/>
  <c r="D18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E15" i="14" l="1"/>
  <c r="D19" i="14" s="1"/>
  <c r="D33" i="14" s="1"/>
  <c r="E9" i="8"/>
  <c r="E14" i="8"/>
  <c r="F13" i="8"/>
  <c r="E12" i="8"/>
  <c r="F11" i="8"/>
  <c r="E10" i="8"/>
  <c r="E7" i="8"/>
  <c r="D17" i="1"/>
  <c r="D19" i="13"/>
  <c r="D34" i="13" s="1"/>
  <c r="E5" i="12"/>
  <c r="F8" i="12"/>
  <c r="F10" i="12"/>
  <c r="F12" i="12"/>
  <c r="F14" i="12"/>
  <c r="F7" i="12"/>
  <c r="F9" i="12"/>
  <c r="F11" i="12"/>
  <c r="F13" i="12"/>
  <c r="F6" i="12"/>
  <c r="D32" i="14"/>
  <c r="D34" i="14"/>
  <c r="D22" i="14"/>
  <c r="D24" i="14"/>
  <c r="D17" i="10"/>
  <c r="E15" i="10"/>
  <c r="D19" i="10" s="1"/>
  <c r="D24" i="10" s="1"/>
  <c r="E15" i="9"/>
  <c r="D19" i="9" s="1"/>
  <c r="D24" i="9" s="1"/>
  <c r="E15" i="6"/>
  <c r="D19" i="6" s="1"/>
  <c r="F5" i="8"/>
  <c r="F6" i="8"/>
  <c r="E15" i="1"/>
  <c r="D19" i="1" s="1"/>
  <c r="D17" i="6"/>
  <c r="E17" i="8"/>
  <c r="E17" i="12"/>
  <c r="F15" i="12" l="1"/>
  <c r="E19" i="12" s="1"/>
  <c r="D31" i="12" s="1"/>
  <c r="D33" i="13"/>
  <c r="D32" i="13"/>
  <c r="D22" i="13"/>
  <c r="D24" i="13"/>
  <c r="K7" i="13" s="1"/>
  <c r="K7" i="14"/>
  <c r="K6" i="14"/>
  <c r="K5" i="14"/>
  <c r="K5" i="13"/>
  <c r="D32" i="10"/>
  <c r="D22" i="10"/>
  <c r="K5" i="10"/>
  <c r="K6" i="10"/>
  <c r="D33" i="10"/>
  <c r="D34" i="9"/>
  <c r="D37" i="9" s="1"/>
  <c r="D39" i="9" s="1"/>
  <c r="D22" i="9"/>
  <c r="K6" i="9"/>
  <c r="K9" i="9"/>
  <c r="K5" i="9"/>
  <c r="K12" i="9"/>
  <c r="K8" i="9"/>
  <c r="K11" i="9"/>
  <c r="K7" i="9"/>
  <c r="K10" i="9"/>
  <c r="D25" i="6"/>
  <c r="K29" i="6" s="1"/>
  <c r="F15" i="8"/>
  <c r="E19" i="8" s="1"/>
  <c r="E32" i="8" s="1"/>
  <c r="E35" i="8" s="1"/>
  <c r="E37" i="8" s="1"/>
  <c r="D24" i="1"/>
  <c r="K7" i="1" s="1"/>
  <c r="D23" i="6"/>
  <c r="D34" i="6"/>
  <c r="D37" i="6" s="1"/>
  <c r="D39" i="6" s="1"/>
  <c r="K25" i="6"/>
  <c r="K30" i="6"/>
  <c r="D34" i="1"/>
  <c r="D37" i="1" s="1"/>
  <c r="D39" i="1" s="1"/>
  <c r="D22" i="1"/>
  <c r="K11" i="1"/>
  <c r="K37" i="1"/>
  <c r="K40" i="1"/>
  <c r="K29" i="1"/>
  <c r="K23" i="1"/>
  <c r="E22" i="12"/>
  <c r="E24" i="12"/>
  <c r="K15" i="1" l="1"/>
  <c r="K8" i="1"/>
  <c r="K16" i="1"/>
  <c r="K26" i="1"/>
  <c r="K39" i="1"/>
  <c r="K33" i="1"/>
  <c r="K9" i="1"/>
  <c r="K10" i="1"/>
  <c r="K20" i="1"/>
  <c r="K26" i="6"/>
  <c r="K25" i="1"/>
  <c r="K34" i="1"/>
  <c r="K30" i="1"/>
  <c r="K19" i="1"/>
  <c r="K28" i="6"/>
  <c r="K32" i="6"/>
  <c r="D30" i="12"/>
  <c r="D32" i="12"/>
  <c r="K6" i="13"/>
  <c r="E24" i="8"/>
  <c r="L17" i="8" s="1"/>
  <c r="E22" i="8"/>
  <c r="L22" i="8"/>
  <c r="L14" i="8"/>
  <c r="L10" i="8"/>
  <c r="L6" i="8"/>
  <c r="L24" i="8"/>
  <c r="K35" i="1"/>
  <c r="K18" i="1"/>
  <c r="K12" i="1"/>
  <c r="K38" i="1"/>
  <c r="K31" i="1"/>
  <c r="K27" i="1"/>
  <c r="K21" i="1"/>
  <c r="K13" i="1"/>
  <c r="K5" i="1"/>
  <c r="K36" i="1"/>
  <c r="K22" i="1"/>
  <c r="K14" i="1"/>
  <c r="K6" i="1"/>
  <c r="K32" i="1"/>
  <c r="K28" i="1"/>
  <c r="K24" i="1"/>
  <c r="K17" i="1"/>
  <c r="K6" i="6"/>
  <c r="K21" i="6"/>
  <c r="K19" i="6"/>
  <c r="K13" i="6"/>
  <c r="K9" i="6"/>
  <c r="K5" i="6"/>
  <c r="K24" i="6"/>
  <c r="K18" i="6"/>
  <c r="K15" i="6"/>
  <c r="K12" i="6"/>
  <c r="K8" i="6"/>
  <c r="K31" i="6"/>
  <c r="K22" i="6"/>
  <c r="K20" i="6"/>
  <c r="K17" i="6"/>
  <c r="K11" i="6"/>
  <c r="K7" i="6"/>
  <c r="K23" i="6"/>
  <c r="K16" i="6"/>
  <c r="K14" i="6"/>
  <c r="K10" i="6"/>
  <c r="K27" i="6"/>
  <c r="L5" i="12"/>
  <c r="L6" i="12"/>
  <c r="L7" i="12"/>
  <c r="L20" i="8" l="1"/>
  <c r="L26" i="8"/>
  <c r="L8" i="8"/>
  <c r="L12" i="8"/>
  <c r="L16" i="8"/>
  <c r="L5" i="8"/>
  <c r="L19" i="8"/>
  <c r="L18" i="8"/>
  <c r="L21" i="8"/>
  <c r="L9" i="8"/>
  <c r="L11" i="8"/>
  <c r="L7" i="8"/>
  <c r="L13" i="8"/>
  <c r="L25" i="8"/>
  <c r="L23" i="8"/>
  <c r="L15" i="8"/>
</calcChain>
</file>

<file path=xl/sharedStrings.xml><?xml version="1.0" encoding="utf-8"?>
<sst xmlns="http://schemas.openxmlformats.org/spreadsheetml/2006/main" count="308" uniqueCount="75">
  <si>
    <t>Wire</t>
  </si>
  <si>
    <t>Number</t>
  </si>
  <si>
    <t>O.D.</t>
  </si>
  <si>
    <t>A.) Sum of #Wires x Wire O.D.</t>
  </si>
  <si>
    <t>B.) Total Number of Wires</t>
  </si>
  <si>
    <t>2.) Multiple Wire O.D. Calculation</t>
  </si>
  <si>
    <t>3.) Wire Area Calculation</t>
  </si>
  <si>
    <t>in2</t>
  </si>
  <si>
    <t>1.) Determine Wire O.D. of Multiple Cables (Enter Wire Information)</t>
  </si>
  <si>
    <t>A.) Duct Width</t>
  </si>
  <si>
    <t>B.) Duct Height</t>
  </si>
  <si>
    <t>C.) Wire O.D.</t>
  </si>
  <si>
    <t>2. Wirefill Calculation</t>
  </si>
  <si>
    <t>D.) A x B divided by 1.75 x (C squared)</t>
  </si>
  <si>
    <t>wires at 50% fill</t>
  </si>
  <si>
    <r>
      <t>Wirefill Calculator (</t>
    </r>
    <r>
      <rPr>
        <b/>
        <sz val="10"/>
        <color indexed="10"/>
        <rFont val="Arial"/>
        <family val="2"/>
      </rPr>
      <t>Enter Selected Duct Size to Confirm Wirefill</t>
    </r>
    <r>
      <rPr>
        <b/>
        <sz val="10"/>
        <rFont val="Arial"/>
        <family val="2"/>
      </rPr>
      <t>)</t>
    </r>
  </si>
  <si>
    <t>3.) Is duct size selected large enough at 50% fill?</t>
  </si>
  <si>
    <t>Nominal Duct Size</t>
  </si>
  <si>
    <t>Area</t>
  </si>
  <si>
    <t>W</t>
  </si>
  <si>
    <t>H</t>
  </si>
  <si>
    <t>Size</t>
  </si>
  <si>
    <t>4.) Pick a size large enough for the Wire Area</t>
  </si>
  <si>
    <t>1. Enter Duct Size Selected</t>
  </si>
  <si>
    <t>E.) See table at right, check to confirm size is available in the Duct Type needed.</t>
  </si>
  <si>
    <t>D.) A x B divided by 2.0 x (C squared)</t>
  </si>
  <si>
    <t>O.D. (inches)</t>
  </si>
  <si>
    <t>(mm)</t>
  </si>
  <si>
    <t>mm²</t>
  </si>
  <si>
    <t xml:space="preserve">      = B x (1.75 x (C squared))</t>
  </si>
  <si>
    <t xml:space="preserve">      Wire Area= πr² x B (total # of wires)</t>
  </si>
  <si>
    <t>See Panduit catalog for available sizes by duct type</t>
  </si>
  <si>
    <t>Wiring Duct Size Selector: Types D, F, G &amp; FS</t>
  </si>
  <si>
    <t>Note: To the best of our knowledge the above information is accurate. PANDUIT® assumes no liability for the accuracy or completeness of this information.</t>
  </si>
  <si>
    <t>Suitable Duct Sizes at 50% wire fill</t>
  </si>
  <si>
    <t>mm</t>
  </si>
  <si>
    <t>W (mm)</t>
  </si>
  <si>
    <t>H (mm)</t>
  </si>
  <si>
    <t xml:space="preserve">      = B x (2.00 x (C squared))</t>
  </si>
  <si>
    <t xml:space="preserve">D.) Comparison Area to maintain a 50% wire fill in profile*  </t>
  </si>
  <si>
    <t>D.) Comparison Area to maintain a 50% wire fill in profile*</t>
  </si>
  <si>
    <t xml:space="preserve">        = B x (1.75 x (C squared))</t>
  </si>
  <si>
    <t xml:space="preserve">*Comparison Area accounts for some air space between wires and design features extending inside the duct profile. In actual practice a 50% wirefill is the maximum amount of wiring the duct can hold; </t>
  </si>
  <si>
    <t xml:space="preserve">      = B x (1.85 x (C squared))</t>
  </si>
  <si>
    <t>D.) A x B divided by 1.85 x (C squared)</t>
  </si>
  <si>
    <t>Internal Area</t>
  </si>
  <si>
    <t>CWD3</t>
  </si>
  <si>
    <t>CWD4</t>
  </si>
  <si>
    <t xml:space="preserve">      = B x (2.0 x (C squared))</t>
  </si>
  <si>
    <r>
      <t>Wirefill Calculator (</t>
    </r>
    <r>
      <rPr>
        <b/>
        <sz val="10"/>
        <color indexed="10"/>
        <rFont val="Arial"/>
        <family val="2"/>
      </rPr>
      <t>Total Capacity at this wire OD</t>
    </r>
    <r>
      <rPr>
        <b/>
        <sz val="10"/>
        <rFont val="Arial"/>
        <family val="2"/>
      </rPr>
      <t>)</t>
    </r>
  </si>
  <si>
    <t>1.) Corner Wiring Duct Capacity</t>
  </si>
  <si>
    <t>Wiring Duct Size Selector: PANELMAX™ Corner Wiring Duct</t>
  </si>
  <si>
    <t xml:space="preserve">        = B x (2.5 x (C squared))</t>
  </si>
  <si>
    <t>Wiring Duct Size Selector: Type FL Flexible Wiring Duct</t>
  </si>
  <si>
    <t>Area (in2)</t>
  </si>
  <si>
    <t>C.) Calculated Wire O.D.</t>
  </si>
  <si>
    <t>Area (mm2)</t>
  </si>
  <si>
    <t>Wiring Duct Size Selector: Type MC, NNC Metric Wiring Duct</t>
  </si>
  <si>
    <t>Wiring Duct Size Selector: Type NE</t>
  </si>
  <si>
    <t xml:space="preserve"> A 50% maximum wire fill  is specified by NFPA79-2007, sec 13.5.2.</t>
  </si>
  <si>
    <t>Wiring Duct Size Selector: Type H, HN, HS Hinged Cover Duct</t>
  </si>
  <si>
    <t>DRD22</t>
  </si>
  <si>
    <t>DRD33</t>
  </si>
  <si>
    <t>DRD44</t>
  </si>
  <si>
    <t>INTERNAL AREA IS FOR A SINGLE CHANNEL</t>
  </si>
  <si>
    <t>Wiring Duct Size Selector: PANELMAX™ DIN Rail Wiring Duct</t>
  </si>
  <si>
    <t>Wiring Duct Size Selector: PANELMAX™ Shielded Wiring Duct</t>
  </si>
  <si>
    <t>1.) Wiring Duct Capacity</t>
  </si>
  <si>
    <t>G2X2LG6EMI</t>
  </si>
  <si>
    <t>G2X3LG6EMI</t>
  </si>
  <si>
    <t>G2X4LG6EMI</t>
  </si>
  <si>
    <t>FL25X25LG-A</t>
  </si>
  <si>
    <t>FL12X12LG-A</t>
  </si>
  <si>
    <t>FL50X50LG-A</t>
  </si>
  <si>
    <t>1.) Wiring Duct Capacity (SINGLE CHANNEL)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</si>
</sst>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u/>
      <sz val="10"/>
      <color indexed="12"/>
      <name val="Arial"/>
    </font>
    <font>
      <sz val="8"/>
      <name val="Arial"/>
      <family val="2"/>
    </font>
    <font>
      <sz val="8"/>
      <color indexed="9"/>
      <name val="Arial"/>
      <family val="2"/>
    </font>
    <font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1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58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3" fillId="2" borderId="7" xfId="0" applyFont="1" applyFill="1" applyBorder="1" applyAlignment="1" applyProtection="1">
      <alignment horizontal="center"/>
      <protection locked="0"/>
    </xf>
    <xf numFmtId="2" fontId="5" fillId="2" borderId="7" xfId="0" applyNumberFormat="1" applyFont="1" applyFill="1" applyBorder="1" applyAlignment="1" applyProtection="1">
      <alignment horizontal="center"/>
      <protection locked="0"/>
    </xf>
    <xf numFmtId="1" fontId="5" fillId="2" borderId="7" xfId="0" applyNumberFormat="1" applyFont="1" applyFill="1" applyBorder="1" applyAlignment="1" applyProtection="1">
      <alignment horizontal="center"/>
      <protection locked="0"/>
    </xf>
    <xf numFmtId="0" fontId="9" fillId="0" borderId="0" xfId="0" applyFont="1" applyProtection="1">
      <protection hidden="1"/>
    </xf>
    <xf numFmtId="0" fontId="2" fillId="3" borderId="1" xfId="0" applyFont="1" applyFill="1" applyBorder="1" applyProtection="1">
      <protection hidden="1"/>
    </xf>
    <xf numFmtId="0" fontId="1" fillId="3" borderId="4" xfId="0" applyFont="1" applyFill="1" applyBorder="1" applyProtection="1">
      <protection hidden="1"/>
    </xf>
    <xf numFmtId="0" fontId="1" fillId="3" borderId="4" xfId="0" applyFont="1" applyFill="1" applyBorder="1" applyAlignment="1" applyProtection="1">
      <alignment horizontal="center"/>
      <protection hidden="1"/>
    </xf>
    <xf numFmtId="0" fontId="5" fillId="3" borderId="6" xfId="0" applyFont="1" applyFill="1" applyBorder="1" applyAlignment="1" applyProtection="1">
      <alignment horizontal="center"/>
      <protection hidden="1"/>
    </xf>
    <xf numFmtId="0" fontId="5" fillId="3" borderId="4" xfId="0" applyFont="1" applyFill="1" applyBorder="1" applyProtection="1">
      <protection hidden="1"/>
    </xf>
    <xf numFmtId="0" fontId="5" fillId="3" borderId="11" xfId="0" applyFont="1" applyFill="1" applyBorder="1" applyProtection="1">
      <protection hidden="1"/>
    </xf>
    <xf numFmtId="0" fontId="8" fillId="3" borderId="4" xfId="0" applyFont="1" applyFill="1" applyBorder="1" applyProtection="1">
      <protection hidden="1"/>
    </xf>
    <xf numFmtId="0" fontId="8" fillId="3" borderId="11" xfId="0" applyFont="1" applyFill="1" applyBorder="1" applyAlignment="1" applyProtection="1">
      <alignment vertical="center"/>
      <protection hidden="1"/>
    </xf>
    <xf numFmtId="0" fontId="5" fillId="3" borderId="0" xfId="0" applyFont="1" applyFill="1" applyBorder="1" applyProtection="1">
      <protection hidden="1"/>
    </xf>
    <xf numFmtId="2" fontId="5" fillId="3" borderId="0" xfId="0" applyNumberFormat="1" applyFont="1" applyFill="1" applyBorder="1" applyAlignment="1" applyProtection="1">
      <alignment horizontal="center"/>
      <protection hidden="1"/>
    </xf>
    <xf numFmtId="164" fontId="5" fillId="3" borderId="0" xfId="0" applyNumberFormat="1" applyFont="1" applyFill="1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5" fillId="3" borderId="0" xfId="0" applyFont="1" applyFill="1" applyBorder="1" applyAlignment="1" applyProtection="1">
      <alignment horizontal="center"/>
      <protection hidden="1"/>
    </xf>
    <xf numFmtId="0" fontId="5" fillId="3" borderId="7" xfId="0" applyFont="1" applyFill="1" applyBorder="1" applyAlignment="1" applyProtection="1">
      <alignment horizontal="center"/>
      <protection hidden="1"/>
    </xf>
    <xf numFmtId="0" fontId="5" fillId="3" borderId="8" xfId="0" applyFont="1" applyFill="1" applyBorder="1" applyAlignment="1" applyProtection="1">
      <alignment horizontal="center"/>
      <protection hidden="1"/>
    </xf>
    <xf numFmtId="164" fontId="1" fillId="3" borderId="9" xfId="0" applyNumberFormat="1" applyFont="1" applyFill="1" applyBorder="1" applyAlignment="1" applyProtection="1">
      <alignment horizontal="center"/>
      <protection hidden="1"/>
    </xf>
    <xf numFmtId="2" fontId="1" fillId="3" borderId="10" xfId="0" applyNumberFormat="1" applyFont="1" applyFill="1" applyBorder="1" applyAlignment="1" applyProtection="1">
      <alignment horizontal="center"/>
      <protection hidden="1"/>
    </xf>
    <xf numFmtId="0" fontId="1" fillId="3" borderId="0" xfId="0" applyFont="1" applyFill="1" applyBorder="1" applyProtection="1">
      <protection hidden="1"/>
    </xf>
    <xf numFmtId="0" fontId="5" fillId="3" borderId="12" xfId="0" applyFont="1" applyFill="1" applyBorder="1" applyProtection="1">
      <protection hidden="1"/>
    </xf>
    <xf numFmtId="0" fontId="0" fillId="3" borderId="12" xfId="0" applyFill="1" applyBorder="1" applyProtection="1">
      <protection hidden="1"/>
    </xf>
    <xf numFmtId="0" fontId="4" fillId="3" borderId="0" xfId="0" applyFont="1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0" fillId="3" borderId="13" xfId="0" applyFill="1" applyBorder="1" applyAlignment="1" applyProtection="1">
      <alignment horizontal="center"/>
      <protection hidden="1"/>
    </xf>
    <xf numFmtId="164" fontId="5" fillId="3" borderId="7" xfId="0" applyNumberFormat="1" applyFont="1" applyFill="1" applyBorder="1" applyAlignment="1" applyProtection="1">
      <alignment horizontal="center"/>
      <protection hidden="1"/>
    </xf>
    <xf numFmtId="1" fontId="1" fillId="3" borderId="10" xfId="0" applyNumberFormat="1" applyFont="1" applyFill="1" applyBorder="1" applyAlignment="1" applyProtection="1">
      <alignment horizontal="center"/>
      <protection hidden="1"/>
    </xf>
    <xf numFmtId="0" fontId="5" fillId="3" borderId="2" xfId="0" applyFont="1" applyFill="1" applyBorder="1" applyProtection="1">
      <protection hidden="1"/>
    </xf>
    <xf numFmtId="0" fontId="2" fillId="3" borderId="2" xfId="0" applyFont="1" applyFill="1" applyBorder="1" applyProtection="1">
      <protection hidden="1"/>
    </xf>
    <xf numFmtId="0" fontId="5" fillId="3" borderId="3" xfId="0" applyFont="1" applyFill="1" applyBorder="1" applyProtection="1">
      <protection hidden="1"/>
    </xf>
    <xf numFmtId="0" fontId="7" fillId="3" borderId="0" xfId="1" applyFill="1" applyBorder="1" applyAlignment="1" applyProtection="1">
      <protection hidden="1"/>
    </xf>
    <xf numFmtId="0" fontId="5" fillId="3" borderId="5" xfId="0" applyFont="1" applyFill="1" applyBorder="1" applyProtection="1">
      <protection hidden="1"/>
    </xf>
    <xf numFmtId="0" fontId="6" fillId="3" borderId="0" xfId="0" applyFont="1" applyFill="1" applyBorder="1" applyAlignment="1" applyProtection="1">
      <alignment horizontal="center"/>
      <protection hidden="1"/>
    </xf>
    <xf numFmtId="0" fontId="6" fillId="3" borderId="5" xfId="0" applyFont="1" applyFill="1" applyBorder="1" applyAlignment="1" applyProtection="1">
      <alignment horizontal="center"/>
      <protection hidden="1"/>
    </xf>
    <xf numFmtId="0" fontId="1" fillId="3" borderId="0" xfId="0" applyFont="1" applyFill="1" applyBorder="1" applyAlignment="1" applyProtection="1">
      <alignment horizontal="center"/>
      <protection hidden="1"/>
    </xf>
    <xf numFmtId="0" fontId="10" fillId="0" borderId="0" xfId="0" applyFont="1" applyProtection="1">
      <protection hidden="1"/>
    </xf>
    <xf numFmtId="0" fontId="5" fillId="3" borderId="16" xfId="0" applyFont="1" applyFill="1" applyBorder="1" applyAlignment="1" applyProtection="1">
      <alignment horizontal="center"/>
      <protection hidden="1"/>
    </xf>
    <xf numFmtId="2" fontId="5" fillId="3" borderId="7" xfId="0" applyNumberFormat="1" applyFont="1" applyFill="1" applyBorder="1" applyProtection="1">
      <protection hidden="1"/>
    </xf>
    <xf numFmtId="1" fontId="5" fillId="3" borderId="0" xfId="0" applyNumberFormat="1" applyFont="1" applyFill="1" applyBorder="1" applyAlignment="1" applyProtection="1">
      <alignment horizontal="center"/>
      <protection hidden="1"/>
    </xf>
    <xf numFmtId="0" fontId="0" fillId="3" borderId="4" xfId="0" applyFill="1" applyBorder="1" applyProtection="1">
      <protection hidden="1"/>
    </xf>
    <xf numFmtId="0" fontId="5" fillId="3" borderId="14" xfId="0" applyFont="1" applyFill="1" applyBorder="1" applyAlignment="1" applyProtection="1">
      <alignment horizontal="center"/>
      <protection hidden="1"/>
    </xf>
    <xf numFmtId="164" fontId="1" fillId="3" borderId="5" xfId="0" applyNumberFormat="1" applyFont="1" applyFill="1" applyBorder="1" applyAlignment="1" applyProtection="1">
      <alignment horizontal="center"/>
      <protection hidden="1"/>
    </xf>
    <xf numFmtId="2" fontId="1" fillId="3" borderId="0" xfId="0" applyNumberFormat="1" applyFont="1" applyFill="1" applyBorder="1" applyAlignment="1" applyProtection="1">
      <alignment horizontal="center"/>
      <protection hidden="1"/>
    </xf>
    <xf numFmtId="164" fontId="5" fillId="3" borderId="14" xfId="0" applyNumberFormat="1" applyFont="1" applyFill="1" applyBorder="1" applyAlignment="1" applyProtection="1">
      <alignment horizontal="center"/>
      <protection hidden="1"/>
    </xf>
    <xf numFmtId="1" fontId="1" fillId="3" borderId="15" xfId="0" applyNumberFormat="1" applyFont="1" applyFill="1" applyBorder="1" applyAlignment="1" applyProtection="1">
      <alignment horizontal="center"/>
      <protection hidden="1"/>
    </xf>
    <xf numFmtId="2" fontId="5" fillId="3" borderId="7" xfId="0" applyNumberFormat="1" applyFont="1" applyFill="1" applyBorder="1" applyAlignment="1" applyProtection="1">
      <alignment horizontal="center"/>
      <protection hidden="1"/>
    </xf>
    <xf numFmtId="2" fontId="1" fillId="3" borderId="9" xfId="0" applyNumberFormat="1" applyFont="1" applyFill="1" applyBorder="1" applyAlignment="1" applyProtection="1">
      <alignment horizontal="center"/>
      <protection hidden="1"/>
    </xf>
    <xf numFmtId="2" fontId="5" fillId="3" borderId="5" xfId="0" applyNumberFormat="1" applyFont="1" applyFill="1" applyBorder="1" applyAlignment="1" applyProtection="1">
      <alignment horizontal="center"/>
      <protection hidden="1"/>
    </xf>
    <xf numFmtId="0" fontId="5" fillId="3" borderId="15" xfId="0" applyFont="1" applyFill="1" applyBorder="1" applyProtection="1">
      <protection hidden="1"/>
    </xf>
    <xf numFmtId="2" fontId="5" fillId="3" borderId="0" xfId="0" applyNumberFormat="1" applyFont="1" applyFill="1" applyBorder="1" applyAlignment="1" applyProtection="1">
      <alignment horizontal="left"/>
      <protection hidden="1"/>
    </xf>
    <xf numFmtId="0" fontId="5" fillId="3" borderId="0" xfId="0" applyFont="1" applyFill="1" applyBorder="1" applyAlignment="1" applyProtection="1">
      <alignment horizontal="right"/>
      <protection hidden="1"/>
    </xf>
    <xf numFmtId="0" fontId="6" fillId="3" borderId="0" xfId="0" applyFont="1" applyFill="1" applyBorder="1" applyAlignment="1" applyProtection="1">
      <alignment horizontal="center"/>
      <protection hidden="1"/>
    </xf>
    <xf numFmtId="2" fontId="6" fillId="3" borderId="0" xfId="0" applyNumberFormat="1" applyFont="1" applyFill="1" applyBorder="1" applyAlignment="1" applyProtection="1">
      <alignment horizontal="center" wrapText="1"/>
      <protection hidden="1"/>
    </xf>
  </cellXfs>
  <cellStyles count="2">
    <cellStyle name="Hyperlink" xfId="1" builtinId="8"/>
    <cellStyle name="Normal" xfId="0" builtinId="0"/>
  </cellStyles>
  <dxfs count="47">
    <dxf>
      <font>
        <b/>
        <i val="0"/>
        <strike val="0"/>
        <condense val="0"/>
        <extend val="0"/>
        <color indexed="17"/>
      </font>
    </dxf>
    <dxf>
      <font>
        <b/>
        <i val="0"/>
        <strike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strike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strike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strike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strike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strike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strike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57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strike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strike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strike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strike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strike/>
        <condense val="0"/>
        <extend val="0"/>
        <color indexed="10"/>
      </font>
    </dxf>
    <dxf>
      <font>
        <b/>
        <i val="0"/>
        <strike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anduit.com/products/browse.asp?classid=1006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panduit.com/products/browse.asp?classid=1006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panduit.com/products/browse.asp?classid=1006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panduit.com/products/browse.asp?classid=1006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panduit.com/products/browse.asp?classid=1006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panduit.com/products/browse.asp?classid=1006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panduit.com/products/browse.asp?classid=1006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panduit.com/products/browse.asp?classid=10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65536"/>
  <sheetViews>
    <sheetView tabSelected="1" view="pageBreakPreview" zoomScaleNormal="100" zoomScaleSheetLayoutView="100" workbookViewId="0">
      <selection activeCell="B6" sqref="B6"/>
    </sheetView>
  </sheetViews>
  <sheetFormatPr defaultRowHeight="12.75" x14ac:dyDescent="0.2"/>
  <cols>
    <col min="1" max="1" width="14.7109375" style="1" customWidth="1"/>
    <col min="2" max="2" width="16.7109375" style="1" customWidth="1"/>
    <col min="3" max="3" width="16.5703125" style="1" customWidth="1"/>
    <col min="4" max="7" width="9.140625" style="1"/>
    <col min="8" max="8" width="10.7109375" style="1" customWidth="1"/>
    <col min="9" max="9" width="10.85546875" style="1" customWidth="1"/>
    <col min="10" max="10" width="10.5703125" style="1" customWidth="1"/>
    <col min="11" max="11" width="15" style="2" customWidth="1"/>
    <col min="12" max="16384" width="9.140625" style="1"/>
  </cols>
  <sheetData>
    <row r="1" spans="1:11" ht="18" x14ac:dyDescent="0.25">
      <c r="A1" s="7" t="s">
        <v>32</v>
      </c>
      <c r="B1" s="32"/>
      <c r="C1" s="32"/>
      <c r="D1" s="32"/>
      <c r="E1" s="32"/>
      <c r="F1" s="32"/>
      <c r="G1" s="32"/>
      <c r="H1" s="33" t="s">
        <v>34</v>
      </c>
      <c r="I1" s="32"/>
      <c r="J1" s="32"/>
      <c r="K1" s="34"/>
    </row>
    <row r="2" spans="1:11" x14ac:dyDescent="0.2">
      <c r="A2" s="8"/>
      <c r="B2" s="15"/>
      <c r="C2" s="15"/>
      <c r="D2" s="15"/>
      <c r="E2" s="15"/>
      <c r="F2" s="15"/>
      <c r="G2" s="15"/>
      <c r="H2" s="35" t="s">
        <v>31</v>
      </c>
      <c r="I2" s="15"/>
      <c r="J2" s="15"/>
      <c r="K2" s="36"/>
    </row>
    <row r="3" spans="1:11" x14ac:dyDescent="0.2">
      <c r="A3" s="8" t="s">
        <v>8</v>
      </c>
      <c r="B3" s="15"/>
      <c r="C3" s="15"/>
      <c r="D3" s="15"/>
      <c r="E3" s="15"/>
      <c r="F3" s="15"/>
      <c r="G3" s="15"/>
      <c r="H3" s="56" t="s">
        <v>17</v>
      </c>
      <c r="I3" s="56"/>
      <c r="J3" s="56" t="s">
        <v>18</v>
      </c>
      <c r="K3" s="18"/>
    </row>
    <row r="4" spans="1:11" x14ac:dyDescent="0.2">
      <c r="A4" s="9" t="s">
        <v>0</v>
      </c>
      <c r="B4" s="39" t="s">
        <v>1</v>
      </c>
      <c r="C4" s="39" t="s">
        <v>2</v>
      </c>
      <c r="D4" s="39"/>
      <c r="E4" s="24" t="s">
        <v>54</v>
      </c>
      <c r="F4" s="15"/>
      <c r="G4" s="15"/>
      <c r="H4" s="37" t="s">
        <v>19</v>
      </c>
      <c r="I4" s="37" t="s">
        <v>20</v>
      </c>
      <c r="J4" s="56"/>
      <c r="K4" s="38" t="s">
        <v>21</v>
      </c>
    </row>
    <row r="5" spans="1:11" x14ac:dyDescent="0.2">
      <c r="A5" s="10">
        <v>1</v>
      </c>
      <c r="B5" s="3">
        <v>8</v>
      </c>
      <c r="C5" s="3">
        <v>1</v>
      </c>
      <c r="D5" s="41">
        <f>B5*C5</f>
        <v>8</v>
      </c>
      <c r="E5" s="42">
        <f t="shared" ref="E5:E14" si="0">PI()*(POWER(C5/2,2)*B5)</f>
        <v>6.2831853071795862</v>
      </c>
      <c r="F5" s="15"/>
      <c r="G5" s="15"/>
      <c r="H5" s="16">
        <v>0.5</v>
      </c>
      <c r="I5" s="16">
        <v>0.5</v>
      </c>
      <c r="J5" s="17">
        <f>H5*I5</f>
        <v>0.25</v>
      </c>
      <c r="K5" s="18" t="str">
        <f>IF($D$24&gt;=J5, "TOO SMALL", "OK")</f>
        <v>TOO SMALL</v>
      </c>
    </row>
    <row r="6" spans="1:11" x14ac:dyDescent="0.2">
      <c r="A6" s="10">
        <v>2</v>
      </c>
      <c r="B6" s="3">
        <v>1</v>
      </c>
      <c r="C6" s="3">
        <v>0.2</v>
      </c>
      <c r="D6" s="41">
        <f>B6*C6</f>
        <v>0.2</v>
      </c>
      <c r="E6" s="42">
        <f t="shared" si="0"/>
        <v>3.1415926535897934E-2</v>
      </c>
      <c r="F6" s="15"/>
      <c r="G6" s="15"/>
      <c r="H6" s="16">
        <v>0.5</v>
      </c>
      <c r="I6" s="16">
        <v>1</v>
      </c>
      <c r="J6" s="17">
        <f t="shared" ref="J6:J40" si="1">H6*I6</f>
        <v>0.5</v>
      </c>
      <c r="K6" s="18" t="str">
        <f>IF($D$24&gt;=J6, "TOO SMALL", "OK")</f>
        <v>TOO SMALL</v>
      </c>
    </row>
    <row r="7" spans="1:11" x14ac:dyDescent="0.2">
      <c r="A7" s="10">
        <v>3</v>
      </c>
      <c r="B7" s="3"/>
      <c r="C7" s="3"/>
      <c r="D7" s="41">
        <f>B7*C7</f>
        <v>0</v>
      </c>
      <c r="E7" s="42">
        <f t="shared" si="0"/>
        <v>0</v>
      </c>
      <c r="F7" s="15"/>
      <c r="G7" s="15"/>
      <c r="H7" s="16">
        <v>0.5</v>
      </c>
      <c r="I7" s="16">
        <v>2</v>
      </c>
      <c r="J7" s="17">
        <f>H7*I7</f>
        <v>1</v>
      </c>
      <c r="K7" s="18" t="str">
        <f>IF($D$24&gt;=J7, "TOO SMALL", "OK")</f>
        <v>TOO SMALL</v>
      </c>
    </row>
    <row r="8" spans="1:11" x14ac:dyDescent="0.2">
      <c r="A8" s="10">
        <v>4</v>
      </c>
      <c r="B8" s="3"/>
      <c r="C8" s="3"/>
      <c r="D8" s="41">
        <f t="shared" ref="D8:D14" si="2">B8*C8</f>
        <v>0</v>
      </c>
      <c r="E8" s="42">
        <f t="shared" si="0"/>
        <v>0</v>
      </c>
      <c r="F8" s="15"/>
      <c r="G8" s="15"/>
      <c r="H8" s="16">
        <v>0.5</v>
      </c>
      <c r="I8" s="16">
        <v>4</v>
      </c>
      <c r="J8" s="17">
        <f>H8*I8</f>
        <v>2</v>
      </c>
      <c r="K8" s="18" t="str">
        <f>IF($D$24&gt;=J8, "TOO SMALL", "OK")</f>
        <v>TOO SMALL</v>
      </c>
    </row>
    <row r="9" spans="1:11" x14ac:dyDescent="0.2">
      <c r="A9" s="10">
        <v>5</v>
      </c>
      <c r="B9" s="3"/>
      <c r="C9" s="3"/>
      <c r="D9" s="41">
        <f t="shared" si="2"/>
        <v>0</v>
      </c>
      <c r="E9" s="42">
        <f t="shared" si="0"/>
        <v>0</v>
      </c>
      <c r="F9" s="15"/>
      <c r="G9" s="15"/>
      <c r="H9" s="16">
        <v>0.75</v>
      </c>
      <c r="I9" s="16">
        <v>0.75</v>
      </c>
      <c r="J9" s="17">
        <f t="shared" si="1"/>
        <v>0.5625</v>
      </c>
      <c r="K9" s="18" t="str">
        <f t="shared" ref="K9:K40" si="3">IF($D$24&gt;=J9, "TOO SMALL", "OK")</f>
        <v>TOO SMALL</v>
      </c>
    </row>
    <row r="10" spans="1:11" x14ac:dyDescent="0.2">
      <c r="A10" s="10">
        <v>6</v>
      </c>
      <c r="B10" s="3"/>
      <c r="C10" s="3"/>
      <c r="D10" s="41">
        <f t="shared" si="2"/>
        <v>0</v>
      </c>
      <c r="E10" s="42">
        <f t="shared" si="0"/>
        <v>0</v>
      </c>
      <c r="F10" s="15"/>
      <c r="G10" s="15"/>
      <c r="H10" s="16">
        <v>0.75</v>
      </c>
      <c r="I10" s="16">
        <v>1</v>
      </c>
      <c r="J10" s="17">
        <f t="shared" si="1"/>
        <v>0.75</v>
      </c>
      <c r="K10" s="18" t="str">
        <f t="shared" si="3"/>
        <v>TOO SMALL</v>
      </c>
    </row>
    <row r="11" spans="1:11" x14ac:dyDescent="0.2">
      <c r="A11" s="10">
        <v>7</v>
      </c>
      <c r="B11" s="3"/>
      <c r="C11" s="3"/>
      <c r="D11" s="41">
        <f t="shared" si="2"/>
        <v>0</v>
      </c>
      <c r="E11" s="42">
        <f t="shared" si="0"/>
        <v>0</v>
      </c>
      <c r="F11" s="15"/>
      <c r="G11" s="15"/>
      <c r="H11" s="16">
        <v>0.75</v>
      </c>
      <c r="I11" s="16">
        <v>1.5</v>
      </c>
      <c r="J11" s="17">
        <f t="shared" si="1"/>
        <v>1.125</v>
      </c>
      <c r="K11" s="18" t="str">
        <f t="shared" si="3"/>
        <v>TOO SMALL</v>
      </c>
    </row>
    <row r="12" spans="1:11" x14ac:dyDescent="0.2">
      <c r="A12" s="10">
        <v>8</v>
      </c>
      <c r="B12" s="3"/>
      <c r="C12" s="3"/>
      <c r="D12" s="41">
        <f t="shared" si="2"/>
        <v>0</v>
      </c>
      <c r="E12" s="42">
        <f t="shared" si="0"/>
        <v>0</v>
      </c>
      <c r="F12" s="15"/>
      <c r="G12" s="15"/>
      <c r="H12" s="16">
        <v>0.75</v>
      </c>
      <c r="I12" s="16">
        <v>2</v>
      </c>
      <c r="J12" s="17">
        <f t="shared" si="1"/>
        <v>1.5</v>
      </c>
      <c r="K12" s="18" t="str">
        <f t="shared" si="3"/>
        <v>TOO SMALL</v>
      </c>
    </row>
    <row r="13" spans="1:11" x14ac:dyDescent="0.2">
      <c r="A13" s="10">
        <v>9</v>
      </c>
      <c r="B13" s="3"/>
      <c r="C13" s="3"/>
      <c r="D13" s="41">
        <f t="shared" si="2"/>
        <v>0</v>
      </c>
      <c r="E13" s="42">
        <f t="shared" si="0"/>
        <v>0</v>
      </c>
      <c r="F13" s="15"/>
      <c r="G13" s="15"/>
      <c r="H13" s="16">
        <v>1</v>
      </c>
      <c r="I13" s="16">
        <v>1</v>
      </c>
      <c r="J13" s="17">
        <f>H13*I13</f>
        <v>1</v>
      </c>
      <c r="K13" s="18" t="str">
        <f>IF($D$24&gt;=J13, "TOO SMALL", "OK")</f>
        <v>TOO SMALL</v>
      </c>
    </row>
    <row r="14" spans="1:11" x14ac:dyDescent="0.2">
      <c r="A14" s="10">
        <v>10</v>
      </c>
      <c r="B14" s="3"/>
      <c r="C14" s="3"/>
      <c r="D14" s="41">
        <f t="shared" si="2"/>
        <v>0</v>
      </c>
      <c r="E14" s="42">
        <f t="shared" si="0"/>
        <v>0</v>
      </c>
      <c r="F14" s="15"/>
      <c r="G14" s="15"/>
      <c r="H14" s="16">
        <v>1</v>
      </c>
      <c r="I14" s="16">
        <v>1.5</v>
      </c>
      <c r="J14" s="17">
        <f t="shared" si="1"/>
        <v>1.5</v>
      </c>
      <c r="K14" s="18" t="str">
        <f t="shared" si="3"/>
        <v>TOO SMALL</v>
      </c>
    </row>
    <row r="15" spans="1:11" x14ac:dyDescent="0.2">
      <c r="A15" s="11"/>
      <c r="B15" s="15"/>
      <c r="C15" s="15"/>
      <c r="D15" s="15"/>
      <c r="E15" s="42">
        <f>SUM(E5:E14)</f>
        <v>6.314601233715484</v>
      </c>
      <c r="F15" s="15"/>
      <c r="G15" s="15"/>
      <c r="H15" s="16">
        <v>1</v>
      </c>
      <c r="I15" s="16">
        <v>2</v>
      </c>
      <c r="J15" s="17">
        <f t="shared" si="1"/>
        <v>2</v>
      </c>
      <c r="K15" s="18" t="str">
        <f t="shared" si="3"/>
        <v>TOO SMALL</v>
      </c>
    </row>
    <row r="16" spans="1:11" x14ac:dyDescent="0.2">
      <c r="A16" s="8" t="s">
        <v>5</v>
      </c>
      <c r="B16" s="15"/>
      <c r="C16" s="15"/>
      <c r="D16" s="19"/>
      <c r="E16" s="15"/>
      <c r="F16" s="15"/>
      <c r="G16" s="15"/>
      <c r="H16" s="16">
        <v>1</v>
      </c>
      <c r="I16" s="16">
        <v>3</v>
      </c>
      <c r="J16" s="17">
        <f>H16*I16</f>
        <v>3</v>
      </c>
      <c r="K16" s="18" t="str">
        <f>IF($D$24&gt;=J16, "TOO SMALL", "OK")</f>
        <v>TOO SMALL</v>
      </c>
    </row>
    <row r="17" spans="1:11" x14ac:dyDescent="0.2">
      <c r="A17" s="11" t="s">
        <v>3</v>
      </c>
      <c r="B17" s="15"/>
      <c r="C17" s="15"/>
      <c r="D17" s="20">
        <f>SUM(D5:D14)</f>
        <v>8.1999999999999993</v>
      </c>
      <c r="E17" s="15"/>
      <c r="F17" s="15"/>
      <c r="G17" s="15"/>
      <c r="H17" s="16">
        <v>1</v>
      </c>
      <c r="I17" s="16">
        <v>4</v>
      </c>
      <c r="J17" s="17">
        <f>H17*I17</f>
        <v>4</v>
      </c>
      <c r="K17" s="18" t="str">
        <f>IF($D$24&gt;=J17, "TOO SMALL", "OK")</f>
        <v>TOO SMALL</v>
      </c>
    </row>
    <row r="18" spans="1:11" ht="13.5" thickBot="1" x14ac:dyDescent="0.25">
      <c r="A18" s="11" t="s">
        <v>4</v>
      </c>
      <c r="B18" s="15"/>
      <c r="C18" s="15"/>
      <c r="D18" s="21">
        <f>SUM(B5:B14)</f>
        <v>9</v>
      </c>
      <c r="E18" s="15"/>
      <c r="F18" s="15"/>
      <c r="G18" s="15"/>
      <c r="H18" s="16">
        <v>1.5</v>
      </c>
      <c r="I18" s="16">
        <v>1</v>
      </c>
      <c r="J18" s="17">
        <f>H18*I18</f>
        <v>1.5</v>
      </c>
      <c r="K18" s="18" t="str">
        <f>IF($D$24&gt;=J18, "TOO SMALL", "OK")</f>
        <v>TOO SMALL</v>
      </c>
    </row>
    <row r="19" spans="1:11" ht="13.5" thickBot="1" x14ac:dyDescent="0.25">
      <c r="A19" s="11" t="s">
        <v>55</v>
      </c>
      <c r="B19" s="15"/>
      <c r="C19" s="15"/>
      <c r="D19" s="22">
        <f>SQRT((E15/D18)/PI())*2</f>
        <v>0.94516312525052171</v>
      </c>
      <c r="E19" s="15"/>
      <c r="F19" s="15"/>
      <c r="G19" s="15"/>
      <c r="H19" s="16">
        <v>1.5</v>
      </c>
      <c r="I19" s="16">
        <v>1.5</v>
      </c>
      <c r="J19" s="17">
        <f t="shared" si="1"/>
        <v>2.25</v>
      </c>
      <c r="K19" s="18" t="str">
        <f t="shared" si="3"/>
        <v>TOO SMALL</v>
      </c>
    </row>
    <row r="20" spans="1:11" x14ac:dyDescent="0.2">
      <c r="A20" s="11"/>
      <c r="B20" s="15"/>
      <c r="C20" s="15"/>
      <c r="D20" s="19"/>
      <c r="E20" s="15"/>
      <c r="F20" s="15"/>
      <c r="G20" s="15"/>
      <c r="H20" s="16">
        <v>1.5</v>
      </c>
      <c r="I20" s="16">
        <v>2</v>
      </c>
      <c r="J20" s="17">
        <f t="shared" si="1"/>
        <v>3</v>
      </c>
      <c r="K20" s="18" t="str">
        <f t="shared" si="3"/>
        <v>TOO SMALL</v>
      </c>
    </row>
    <row r="21" spans="1:11" x14ac:dyDescent="0.2">
      <c r="A21" s="8" t="s">
        <v>6</v>
      </c>
      <c r="B21" s="15"/>
      <c r="C21" s="15"/>
      <c r="D21" s="19"/>
      <c r="E21" s="15"/>
      <c r="F21" s="15"/>
      <c r="G21" s="15"/>
      <c r="H21" s="16">
        <v>1.5</v>
      </c>
      <c r="I21" s="16">
        <v>3</v>
      </c>
      <c r="J21" s="17">
        <f>H21*I21</f>
        <v>4.5</v>
      </c>
      <c r="K21" s="18" t="str">
        <f>IF($D$24&gt;=J21, "TOO SMALL", "OK")</f>
        <v>TOO SMALL</v>
      </c>
    </row>
    <row r="22" spans="1:11" x14ac:dyDescent="0.2">
      <c r="A22" s="11" t="s">
        <v>30</v>
      </c>
      <c r="B22" s="15"/>
      <c r="C22" s="15"/>
      <c r="D22" s="16">
        <f>(PI()*((D19/2)*(D19/2)))*D18</f>
        <v>6.3146012337154849</v>
      </c>
      <c r="E22" s="15" t="s">
        <v>7</v>
      </c>
      <c r="F22" s="15"/>
      <c r="G22" s="15"/>
      <c r="H22" s="16">
        <v>1.5</v>
      </c>
      <c r="I22" s="16">
        <v>4</v>
      </c>
      <c r="J22" s="17">
        <f>H22*I22</f>
        <v>6</v>
      </c>
      <c r="K22" s="18" t="str">
        <f>IF($D$24&gt;=J22, "TOO SMALL", "OK")</f>
        <v>TOO SMALL</v>
      </c>
    </row>
    <row r="23" spans="1:11" ht="13.5" thickBot="1" x14ac:dyDescent="0.25">
      <c r="A23" s="11" t="s">
        <v>40</v>
      </c>
      <c r="B23" s="15"/>
      <c r="C23" s="15"/>
      <c r="D23" s="15"/>
      <c r="E23" s="15"/>
      <c r="F23" s="15"/>
      <c r="G23" s="15"/>
      <c r="H23" s="16">
        <v>2</v>
      </c>
      <c r="I23" s="16">
        <v>1</v>
      </c>
      <c r="J23" s="17">
        <f>H23*I23</f>
        <v>2</v>
      </c>
      <c r="K23" s="18" t="str">
        <f>IF($D$24&gt;=J23, "TOO SMALL", "OK")</f>
        <v>TOO SMALL</v>
      </c>
    </row>
    <row r="24" spans="1:11" ht="13.5" thickBot="1" x14ac:dyDescent="0.25">
      <c r="A24" s="11" t="s">
        <v>29</v>
      </c>
      <c r="B24" s="15"/>
      <c r="C24" s="15"/>
      <c r="D24" s="23">
        <f>D18*(1.75*(D19*D19))</f>
        <v>14.07</v>
      </c>
      <c r="E24" s="24" t="s">
        <v>7</v>
      </c>
      <c r="F24" s="15"/>
      <c r="G24" s="15"/>
      <c r="H24" s="16">
        <v>2</v>
      </c>
      <c r="I24" s="16">
        <v>1.5</v>
      </c>
      <c r="J24" s="17">
        <f t="shared" si="1"/>
        <v>3</v>
      </c>
      <c r="K24" s="18" t="str">
        <f t="shared" si="3"/>
        <v>TOO SMALL</v>
      </c>
    </row>
    <row r="25" spans="1:11" x14ac:dyDescent="0.2">
      <c r="A25" s="11"/>
      <c r="B25" s="15"/>
      <c r="C25" s="15"/>
      <c r="D25" s="15"/>
      <c r="E25" s="15"/>
      <c r="F25" s="15"/>
      <c r="G25" s="15"/>
      <c r="H25" s="16">
        <v>2</v>
      </c>
      <c r="I25" s="16">
        <v>2</v>
      </c>
      <c r="J25" s="17">
        <f t="shared" si="1"/>
        <v>4</v>
      </c>
      <c r="K25" s="18" t="str">
        <f t="shared" si="3"/>
        <v>TOO SMALL</v>
      </c>
    </row>
    <row r="26" spans="1:11" x14ac:dyDescent="0.2">
      <c r="A26" s="8" t="s">
        <v>22</v>
      </c>
      <c r="B26" s="15"/>
      <c r="C26" s="15"/>
      <c r="D26" s="15"/>
      <c r="E26" s="15"/>
      <c r="F26" s="15"/>
      <c r="G26" s="15"/>
      <c r="H26" s="16">
        <v>2</v>
      </c>
      <c r="I26" s="16">
        <v>3</v>
      </c>
      <c r="J26" s="17">
        <f t="shared" si="1"/>
        <v>6</v>
      </c>
      <c r="K26" s="18" t="str">
        <f t="shared" si="3"/>
        <v>TOO SMALL</v>
      </c>
    </row>
    <row r="27" spans="1:11" x14ac:dyDescent="0.2">
      <c r="A27" s="11" t="s">
        <v>24</v>
      </c>
      <c r="B27" s="15"/>
      <c r="C27" s="15"/>
      <c r="D27" s="15"/>
      <c r="E27" s="15"/>
      <c r="F27" s="15"/>
      <c r="G27" s="15"/>
      <c r="H27" s="16">
        <v>2</v>
      </c>
      <c r="I27" s="16">
        <v>4</v>
      </c>
      <c r="J27" s="17">
        <f>H27*I27</f>
        <v>8</v>
      </c>
      <c r="K27" s="18" t="str">
        <f>IF($D$24&gt;=J27, "TOO SMALL", "OK")</f>
        <v>TOO SMALL</v>
      </c>
    </row>
    <row r="28" spans="1:11" x14ac:dyDescent="0.2">
      <c r="A28" s="11"/>
      <c r="B28" s="15"/>
      <c r="C28" s="15"/>
      <c r="D28" s="15"/>
      <c r="E28" s="15"/>
      <c r="F28" s="15"/>
      <c r="G28" s="15"/>
      <c r="H28" s="16">
        <v>2</v>
      </c>
      <c r="I28" s="16">
        <v>5</v>
      </c>
      <c r="J28" s="17">
        <f>H28*I28</f>
        <v>10</v>
      </c>
      <c r="K28" s="18" t="str">
        <f>IF($D$24&gt;=J28, "TOO SMALL", "OK")</f>
        <v>TOO SMALL</v>
      </c>
    </row>
    <row r="29" spans="1:11" ht="13.5" thickBot="1" x14ac:dyDescent="0.25">
      <c r="A29" s="12"/>
      <c r="B29" s="25"/>
      <c r="C29" s="25"/>
      <c r="D29" s="25"/>
      <c r="E29" s="25"/>
      <c r="F29" s="25"/>
      <c r="G29" s="15"/>
      <c r="H29" s="16">
        <v>2.5</v>
      </c>
      <c r="I29" s="16">
        <v>3</v>
      </c>
      <c r="J29" s="17">
        <f>H29*I29</f>
        <v>7.5</v>
      </c>
      <c r="K29" s="18" t="str">
        <f>IF($D$24&gt;=J29, "TOO SMALL", "OK")</f>
        <v>TOO SMALL</v>
      </c>
    </row>
    <row r="30" spans="1:11" x14ac:dyDescent="0.2">
      <c r="A30" s="8" t="s">
        <v>15</v>
      </c>
      <c r="B30" s="15"/>
      <c r="C30" s="15"/>
      <c r="D30" s="15"/>
      <c r="E30" s="15"/>
      <c r="F30" s="15"/>
      <c r="G30" s="15"/>
      <c r="H30" s="16">
        <v>3</v>
      </c>
      <c r="I30" s="16">
        <v>1</v>
      </c>
      <c r="J30" s="17">
        <f>H30*I30</f>
        <v>3</v>
      </c>
      <c r="K30" s="18" t="str">
        <f>IF($D$24&gt;=J30, "TOO SMALL", "OK")</f>
        <v>TOO SMALL</v>
      </c>
    </row>
    <row r="31" spans="1:11" x14ac:dyDescent="0.2">
      <c r="A31" s="8" t="s">
        <v>23</v>
      </c>
      <c r="B31" s="15"/>
      <c r="C31" s="15"/>
      <c r="D31" s="15"/>
      <c r="E31" s="15"/>
      <c r="F31" s="15"/>
      <c r="G31" s="15"/>
      <c r="H31" s="16">
        <v>3</v>
      </c>
      <c r="I31" s="16">
        <v>2</v>
      </c>
      <c r="J31" s="17">
        <f t="shared" si="1"/>
        <v>6</v>
      </c>
      <c r="K31" s="18" t="str">
        <f t="shared" si="3"/>
        <v>TOO SMALL</v>
      </c>
    </row>
    <row r="32" spans="1:11" x14ac:dyDescent="0.2">
      <c r="A32" s="11" t="s">
        <v>9</v>
      </c>
      <c r="B32" s="15"/>
      <c r="C32" s="15"/>
      <c r="D32" s="4">
        <v>2</v>
      </c>
      <c r="E32" s="15"/>
      <c r="F32" s="15"/>
      <c r="G32" s="15"/>
      <c r="H32" s="16">
        <v>3</v>
      </c>
      <c r="I32" s="16">
        <v>3</v>
      </c>
      <c r="J32" s="17">
        <f>H32*I32</f>
        <v>9</v>
      </c>
      <c r="K32" s="18" t="str">
        <f>IF($D$24&gt;=J32, "TOO SMALL", "OK")</f>
        <v>TOO SMALL</v>
      </c>
    </row>
    <row r="33" spans="1:11" x14ac:dyDescent="0.2">
      <c r="A33" s="11" t="s">
        <v>10</v>
      </c>
      <c r="B33" s="15"/>
      <c r="C33" s="15"/>
      <c r="D33" s="4">
        <v>2</v>
      </c>
      <c r="E33" s="15"/>
      <c r="F33" s="15"/>
      <c r="G33" s="15"/>
      <c r="H33" s="16">
        <v>3</v>
      </c>
      <c r="I33" s="16">
        <v>4</v>
      </c>
      <c r="J33" s="17">
        <f>H33*I33</f>
        <v>12</v>
      </c>
      <c r="K33" s="18" t="str">
        <f>IF($D$24&gt;=J33, "TOO SMALL", "OK")</f>
        <v>TOO SMALL</v>
      </c>
    </row>
    <row r="34" spans="1:11" x14ac:dyDescent="0.2">
      <c r="A34" s="11" t="s">
        <v>11</v>
      </c>
      <c r="B34" s="15"/>
      <c r="C34" s="15"/>
      <c r="D34" s="30">
        <f>D19</f>
        <v>0.94516312525052171</v>
      </c>
      <c r="E34" s="15"/>
      <c r="F34" s="15"/>
      <c r="G34" s="15"/>
      <c r="H34" s="16">
        <v>3</v>
      </c>
      <c r="I34" s="16">
        <v>5</v>
      </c>
      <c r="J34" s="17">
        <f>H34*I34</f>
        <v>15</v>
      </c>
      <c r="K34" s="18" t="str">
        <f>IF($D$24&gt;=J34, "TOO SMALL", "OK")</f>
        <v>OK</v>
      </c>
    </row>
    <row r="35" spans="1:11" x14ac:dyDescent="0.2">
      <c r="A35" s="11"/>
      <c r="B35" s="15"/>
      <c r="C35" s="15"/>
      <c r="D35" s="19"/>
      <c r="E35" s="15"/>
      <c r="F35" s="15"/>
      <c r="G35" s="15"/>
      <c r="H35" s="16">
        <v>4</v>
      </c>
      <c r="I35" s="16">
        <v>1.5</v>
      </c>
      <c r="J35" s="17">
        <f t="shared" si="1"/>
        <v>6</v>
      </c>
      <c r="K35" s="18" t="str">
        <f t="shared" si="3"/>
        <v>TOO SMALL</v>
      </c>
    </row>
    <row r="36" spans="1:11" ht="13.5" thickBot="1" x14ac:dyDescent="0.25">
      <c r="A36" s="8" t="s">
        <v>12</v>
      </c>
      <c r="B36" s="15"/>
      <c r="C36" s="15"/>
      <c r="D36" s="19"/>
      <c r="E36" s="15"/>
      <c r="F36" s="15"/>
      <c r="G36" s="15"/>
      <c r="H36" s="16">
        <v>4</v>
      </c>
      <c r="I36" s="16">
        <v>2</v>
      </c>
      <c r="J36" s="17">
        <f t="shared" si="1"/>
        <v>8</v>
      </c>
      <c r="K36" s="18" t="str">
        <f t="shared" si="3"/>
        <v>TOO SMALL</v>
      </c>
    </row>
    <row r="37" spans="1:11" ht="13.5" thickBot="1" x14ac:dyDescent="0.25">
      <c r="A37" s="11" t="s">
        <v>13</v>
      </c>
      <c r="B37" s="15"/>
      <c r="C37" s="15"/>
      <c r="D37" s="31">
        <f>ROUNDDOWN((D32*D33)/(1.75*(D34*D34)),)</f>
        <v>2</v>
      </c>
      <c r="E37" s="24" t="s">
        <v>14</v>
      </c>
      <c r="F37" s="15"/>
      <c r="G37" s="15"/>
      <c r="H37" s="16">
        <v>4</v>
      </c>
      <c r="I37" s="16">
        <v>3</v>
      </c>
      <c r="J37" s="17">
        <f t="shared" si="1"/>
        <v>12</v>
      </c>
      <c r="K37" s="18" t="str">
        <f t="shared" si="3"/>
        <v>TOO SMALL</v>
      </c>
    </row>
    <row r="38" spans="1:11" x14ac:dyDescent="0.2">
      <c r="A38" s="11"/>
      <c r="B38" s="15"/>
      <c r="C38" s="15"/>
      <c r="D38" s="15"/>
      <c r="E38" s="15"/>
      <c r="F38" s="15"/>
      <c r="G38" s="15"/>
      <c r="H38" s="16">
        <v>4</v>
      </c>
      <c r="I38" s="16">
        <v>4</v>
      </c>
      <c r="J38" s="17">
        <f t="shared" si="1"/>
        <v>16</v>
      </c>
      <c r="K38" s="18" t="str">
        <f t="shared" si="3"/>
        <v>OK</v>
      </c>
    </row>
    <row r="39" spans="1:11" x14ac:dyDescent="0.2">
      <c r="A39" s="8" t="s">
        <v>16</v>
      </c>
      <c r="B39" s="15"/>
      <c r="C39" s="15"/>
      <c r="D39" s="27" t="str">
        <f>IF(D37&gt;=D18,"YES","NO")</f>
        <v>NO</v>
      </c>
      <c r="E39" s="15"/>
      <c r="F39" s="28"/>
      <c r="G39" s="28"/>
      <c r="H39" s="16">
        <v>4</v>
      </c>
      <c r="I39" s="16">
        <v>5</v>
      </c>
      <c r="J39" s="17">
        <f t="shared" si="1"/>
        <v>20</v>
      </c>
      <c r="K39" s="18" t="str">
        <f t="shared" si="3"/>
        <v>OK</v>
      </c>
    </row>
    <row r="40" spans="1:11" ht="12.75" customHeight="1" x14ac:dyDescent="0.2">
      <c r="A40" s="8"/>
      <c r="B40" s="15"/>
      <c r="C40" s="15"/>
      <c r="D40" s="27"/>
      <c r="E40" s="15"/>
      <c r="F40" s="28"/>
      <c r="G40" s="28"/>
      <c r="H40" s="16">
        <v>6</v>
      </c>
      <c r="I40" s="16">
        <v>4</v>
      </c>
      <c r="J40" s="17">
        <f t="shared" si="1"/>
        <v>24</v>
      </c>
      <c r="K40" s="18" t="str">
        <f t="shared" si="3"/>
        <v>OK</v>
      </c>
    </row>
    <row r="41" spans="1:11" x14ac:dyDescent="0.2">
      <c r="A41" s="13" t="s">
        <v>42</v>
      </c>
      <c r="B41" s="15"/>
      <c r="C41" s="15"/>
      <c r="D41" s="27"/>
      <c r="E41" s="15"/>
      <c r="F41" s="28"/>
      <c r="G41" s="28"/>
      <c r="H41" s="16"/>
      <c r="I41" s="16"/>
      <c r="J41" s="17"/>
      <c r="K41" s="18"/>
    </row>
    <row r="42" spans="1:11" x14ac:dyDescent="0.2">
      <c r="A42" s="13" t="s">
        <v>59</v>
      </c>
      <c r="B42" s="15"/>
      <c r="C42" s="15"/>
      <c r="D42" s="27"/>
      <c r="E42" s="15"/>
      <c r="F42" s="28"/>
      <c r="G42" s="28"/>
      <c r="H42" s="16"/>
      <c r="I42" s="16"/>
      <c r="J42" s="17"/>
      <c r="K42" s="18"/>
    </row>
    <row r="43" spans="1:11" ht="13.5" thickBot="1" x14ac:dyDescent="0.25">
      <c r="A43" s="14" t="s">
        <v>33</v>
      </c>
      <c r="B43" s="26"/>
      <c r="C43" s="26"/>
      <c r="D43" s="26"/>
      <c r="E43" s="26"/>
      <c r="F43" s="26"/>
      <c r="G43" s="26"/>
      <c r="H43" s="26"/>
      <c r="I43" s="26"/>
      <c r="J43" s="26"/>
      <c r="K43" s="29"/>
    </row>
    <row r="45" spans="1:11" x14ac:dyDescent="0.2">
      <c r="A45" s="40"/>
    </row>
    <row r="65536" spans="1:1" x14ac:dyDescent="0.2">
      <c r="A65536" s="6"/>
    </row>
  </sheetData>
  <sheetProtection password="E8F7" sheet="1" objects="1" scenarios="1"/>
  <mergeCells count="2">
    <mergeCell ref="J3:J4"/>
    <mergeCell ref="H3:I3"/>
  </mergeCells>
  <phoneticPr fontId="0" type="noConversion"/>
  <conditionalFormatting sqref="K5:K56">
    <cfRule type="cellIs" dxfId="46" priority="1" stopIfTrue="1" operator="equal">
      <formula>"TOO SMALL"</formula>
    </cfRule>
    <cfRule type="cellIs" dxfId="45" priority="2" stopIfTrue="1" operator="equal">
      <formula>"OK"</formula>
    </cfRule>
  </conditionalFormatting>
  <conditionalFormatting sqref="J5:J56">
    <cfRule type="cellIs" dxfId="44" priority="3" stopIfTrue="1" operator="lessThan">
      <formula>$D$24</formula>
    </cfRule>
    <cfRule type="cellIs" dxfId="43" priority="4" stopIfTrue="1" operator="greaterThan">
      <formula>$D$24</formula>
    </cfRule>
  </conditionalFormatting>
  <conditionalFormatting sqref="D39">
    <cfRule type="cellIs" dxfId="42" priority="5" stopIfTrue="1" operator="equal">
      <formula>"YES"</formula>
    </cfRule>
  </conditionalFormatting>
  <hyperlinks>
    <hyperlink ref="H2" r:id="rId1"/>
  </hyperlinks>
  <printOptions horizontalCentered="1"/>
  <pageMargins left="0.46" right="0.52" top="0.76" bottom="0.44" header="0.5" footer="0.33"/>
  <pageSetup scale="95" orientation="landscape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65536"/>
  <sheetViews>
    <sheetView view="pageBreakPreview" zoomScaleNormal="100" zoomScaleSheetLayoutView="100" workbookViewId="0">
      <selection activeCell="B5" sqref="B5"/>
    </sheetView>
  </sheetViews>
  <sheetFormatPr defaultRowHeight="12.75" x14ac:dyDescent="0.2"/>
  <cols>
    <col min="1" max="1" width="14.7109375" style="1" customWidth="1"/>
    <col min="2" max="2" width="16.7109375" style="1" customWidth="1"/>
    <col min="3" max="3" width="16.5703125" style="1" customWidth="1"/>
    <col min="4" max="7" width="9.140625" style="1"/>
    <col min="8" max="8" width="3" style="1" customWidth="1"/>
    <col min="9" max="9" width="10.7109375" style="1" customWidth="1"/>
    <col min="10" max="10" width="10.85546875" style="1" customWidth="1"/>
    <col min="11" max="11" width="10.5703125" style="1" customWidth="1"/>
    <col min="12" max="12" width="12.7109375" style="2" customWidth="1"/>
    <col min="13" max="16384" width="9.140625" style="1"/>
  </cols>
  <sheetData>
    <row r="1" spans="1:12" ht="18" x14ac:dyDescent="0.25">
      <c r="A1" s="7" t="s">
        <v>57</v>
      </c>
      <c r="B1" s="32"/>
      <c r="C1" s="32"/>
      <c r="D1" s="32"/>
      <c r="E1" s="32"/>
      <c r="F1" s="32"/>
      <c r="G1" s="32"/>
      <c r="H1" s="32"/>
      <c r="I1" s="33" t="s">
        <v>34</v>
      </c>
      <c r="J1" s="32"/>
      <c r="K1" s="32"/>
      <c r="L1" s="34"/>
    </row>
    <row r="2" spans="1:12" x14ac:dyDescent="0.2">
      <c r="A2" s="8"/>
      <c r="B2" s="15"/>
      <c r="C2" s="15"/>
      <c r="D2" s="15"/>
      <c r="E2" s="15"/>
      <c r="F2" s="15"/>
      <c r="G2" s="15"/>
      <c r="H2" s="15"/>
      <c r="I2" s="35" t="s">
        <v>31</v>
      </c>
      <c r="J2" s="15"/>
      <c r="K2" s="15"/>
      <c r="L2" s="36"/>
    </row>
    <row r="3" spans="1:12" x14ac:dyDescent="0.2">
      <c r="A3" s="8" t="s">
        <v>8</v>
      </c>
      <c r="B3" s="15"/>
      <c r="C3" s="15"/>
      <c r="D3" s="15"/>
      <c r="E3" s="15"/>
      <c r="F3" s="15"/>
      <c r="G3" s="15"/>
      <c r="H3" s="15"/>
      <c r="I3" s="56" t="s">
        <v>17</v>
      </c>
      <c r="J3" s="56"/>
      <c r="K3" s="56" t="s">
        <v>18</v>
      </c>
      <c r="L3" s="18"/>
    </row>
    <row r="4" spans="1:12" x14ac:dyDescent="0.2">
      <c r="A4" s="9" t="s">
        <v>0</v>
      </c>
      <c r="B4" s="39" t="s">
        <v>1</v>
      </c>
      <c r="C4" s="39" t="s">
        <v>26</v>
      </c>
      <c r="D4" s="19" t="s">
        <v>27</v>
      </c>
      <c r="E4" s="19" t="s">
        <v>27</v>
      </c>
      <c r="F4" s="24" t="s">
        <v>56</v>
      </c>
      <c r="G4" s="15"/>
      <c r="H4" s="15"/>
      <c r="I4" s="37" t="s">
        <v>36</v>
      </c>
      <c r="J4" s="37" t="s">
        <v>37</v>
      </c>
      <c r="K4" s="56"/>
      <c r="L4" s="38" t="s">
        <v>21</v>
      </c>
    </row>
    <row r="5" spans="1:12" x14ac:dyDescent="0.2">
      <c r="A5" s="10">
        <v>1</v>
      </c>
      <c r="B5" s="3">
        <v>40</v>
      </c>
      <c r="C5" s="3">
        <v>0.124</v>
      </c>
      <c r="D5" s="50">
        <f>C5*25.4</f>
        <v>3.1496</v>
      </c>
      <c r="E5" s="50">
        <f>B5*D5</f>
        <v>125.98399999999999</v>
      </c>
      <c r="F5" s="42">
        <f>PI()*(POWER(D5/2,2)*B5)</f>
        <v>311.64536794412498</v>
      </c>
      <c r="G5" s="15"/>
      <c r="H5" s="15"/>
      <c r="I5" s="43">
        <v>25</v>
      </c>
      <c r="J5" s="43">
        <v>25</v>
      </c>
      <c r="K5" s="17">
        <f t="shared" ref="K5:K26" si="0">I5*J5</f>
        <v>625</v>
      </c>
      <c r="L5" s="18" t="str">
        <f t="shared" ref="L5:L26" si="1">IF($E$24&gt;=K5, "TOO SMALL", "OK")</f>
        <v>TOO SMALL</v>
      </c>
    </row>
    <row r="6" spans="1:12" x14ac:dyDescent="0.2">
      <c r="A6" s="10">
        <v>2</v>
      </c>
      <c r="B6" s="3">
        <v>40</v>
      </c>
      <c r="C6" s="3">
        <v>0.111</v>
      </c>
      <c r="D6" s="50">
        <f t="shared" ref="D6:D14" si="2">C6*25.4</f>
        <v>2.8193999999999999</v>
      </c>
      <c r="E6" s="50">
        <f t="shared" ref="E6:E14" si="3">B6*D6</f>
        <v>112.776</v>
      </c>
      <c r="F6" s="42">
        <f t="shared" ref="F6:F14" si="4">PI()*(POWER(D6/2,2)*B6)</f>
        <v>249.72571399841078</v>
      </c>
      <c r="G6" s="15"/>
      <c r="H6" s="15"/>
      <c r="I6" s="43">
        <v>25</v>
      </c>
      <c r="J6" s="43">
        <v>37</v>
      </c>
      <c r="K6" s="17">
        <f t="shared" si="0"/>
        <v>925</v>
      </c>
      <c r="L6" s="18" t="str">
        <f t="shared" si="1"/>
        <v>TOO SMALL</v>
      </c>
    </row>
    <row r="7" spans="1:12" x14ac:dyDescent="0.2">
      <c r="A7" s="10">
        <v>3</v>
      </c>
      <c r="B7" s="3">
        <v>20</v>
      </c>
      <c r="C7" s="3">
        <v>0.1</v>
      </c>
      <c r="D7" s="50">
        <f t="shared" si="2"/>
        <v>2.54</v>
      </c>
      <c r="E7" s="50">
        <f t="shared" si="3"/>
        <v>50.8</v>
      </c>
      <c r="F7" s="42">
        <f t="shared" si="4"/>
        <v>101.34149581949956</v>
      </c>
      <c r="G7" s="15"/>
      <c r="H7" s="15"/>
      <c r="I7" s="43">
        <v>25</v>
      </c>
      <c r="J7" s="43">
        <v>50</v>
      </c>
      <c r="K7" s="17">
        <f t="shared" si="0"/>
        <v>1250</v>
      </c>
      <c r="L7" s="18" t="str">
        <f t="shared" si="1"/>
        <v>TOO SMALL</v>
      </c>
    </row>
    <row r="8" spans="1:12" x14ac:dyDescent="0.2">
      <c r="A8" s="10">
        <v>4</v>
      </c>
      <c r="B8" s="3">
        <v>10</v>
      </c>
      <c r="C8" s="3">
        <v>0.25</v>
      </c>
      <c r="D8" s="50">
        <f t="shared" si="2"/>
        <v>6.35</v>
      </c>
      <c r="E8" s="50">
        <f t="shared" si="3"/>
        <v>63.5</v>
      </c>
      <c r="F8" s="42">
        <f t="shared" si="4"/>
        <v>316.69217443593607</v>
      </c>
      <c r="G8" s="15"/>
      <c r="H8" s="15"/>
      <c r="I8" s="43">
        <v>25</v>
      </c>
      <c r="J8" s="43">
        <v>62</v>
      </c>
      <c r="K8" s="17">
        <f t="shared" si="0"/>
        <v>1550</v>
      </c>
      <c r="L8" s="18" t="str">
        <f t="shared" si="1"/>
        <v>TOO SMALL</v>
      </c>
    </row>
    <row r="9" spans="1:12" x14ac:dyDescent="0.2">
      <c r="A9" s="10">
        <v>5</v>
      </c>
      <c r="B9" s="3"/>
      <c r="C9" s="3"/>
      <c r="D9" s="50">
        <f t="shared" si="2"/>
        <v>0</v>
      </c>
      <c r="E9" s="50">
        <f t="shared" si="3"/>
        <v>0</v>
      </c>
      <c r="F9" s="42">
        <f t="shared" si="4"/>
        <v>0</v>
      </c>
      <c r="G9" s="15"/>
      <c r="H9" s="15"/>
      <c r="I9" s="43">
        <v>25</v>
      </c>
      <c r="J9" s="43">
        <v>75</v>
      </c>
      <c r="K9" s="17">
        <f t="shared" si="0"/>
        <v>1875</v>
      </c>
      <c r="L9" s="18" t="str">
        <f t="shared" si="1"/>
        <v>TOO SMALL</v>
      </c>
    </row>
    <row r="10" spans="1:12" x14ac:dyDescent="0.2">
      <c r="A10" s="10">
        <v>6</v>
      </c>
      <c r="B10" s="3"/>
      <c r="C10" s="3"/>
      <c r="D10" s="50">
        <f t="shared" si="2"/>
        <v>0</v>
      </c>
      <c r="E10" s="50">
        <f t="shared" si="3"/>
        <v>0</v>
      </c>
      <c r="F10" s="42">
        <f t="shared" si="4"/>
        <v>0</v>
      </c>
      <c r="G10" s="15"/>
      <c r="H10" s="15"/>
      <c r="I10" s="43">
        <v>37</v>
      </c>
      <c r="J10" s="43">
        <v>37</v>
      </c>
      <c r="K10" s="17">
        <f t="shared" si="0"/>
        <v>1369</v>
      </c>
      <c r="L10" s="18" t="str">
        <f t="shared" si="1"/>
        <v>TOO SMALL</v>
      </c>
    </row>
    <row r="11" spans="1:12" x14ac:dyDescent="0.2">
      <c r="A11" s="10">
        <v>7</v>
      </c>
      <c r="B11" s="3"/>
      <c r="C11" s="3"/>
      <c r="D11" s="50">
        <f t="shared" si="2"/>
        <v>0</v>
      </c>
      <c r="E11" s="50">
        <f t="shared" si="3"/>
        <v>0</v>
      </c>
      <c r="F11" s="42">
        <f t="shared" si="4"/>
        <v>0</v>
      </c>
      <c r="G11" s="15"/>
      <c r="H11" s="15"/>
      <c r="I11" s="43">
        <v>37</v>
      </c>
      <c r="J11" s="43">
        <v>50</v>
      </c>
      <c r="K11" s="17">
        <f t="shared" si="0"/>
        <v>1850</v>
      </c>
      <c r="L11" s="18" t="str">
        <f t="shared" si="1"/>
        <v>TOO SMALL</v>
      </c>
    </row>
    <row r="12" spans="1:12" x14ac:dyDescent="0.2">
      <c r="A12" s="10">
        <v>8</v>
      </c>
      <c r="B12" s="3"/>
      <c r="C12" s="3"/>
      <c r="D12" s="50">
        <f t="shared" si="2"/>
        <v>0</v>
      </c>
      <c r="E12" s="50">
        <f t="shared" si="3"/>
        <v>0</v>
      </c>
      <c r="F12" s="42">
        <f t="shared" si="4"/>
        <v>0</v>
      </c>
      <c r="G12" s="15"/>
      <c r="H12" s="15"/>
      <c r="I12" s="43">
        <v>37</v>
      </c>
      <c r="J12" s="43">
        <v>62</v>
      </c>
      <c r="K12" s="17">
        <f t="shared" si="0"/>
        <v>2294</v>
      </c>
      <c r="L12" s="18" t="str">
        <f t="shared" si="1"/>
        <v>OK</v>
      </c>
    </row>
    <row r="13" spans="1:12" x14ac:dyDescent="0.2">
      <c r="A13" s="10">
        <v>9</v>
      </c>
      <c r="B13" s="3"/>
      <c r="C13" s="3"/>
      <c r="D13" s="50">
        <f t="shared" si="2"/>
        <v>0</v>
      </c>
      <c r="E13" s="50">
        <f t="shared" si="3"/>
        <v>0</v>
      </c>
      <c r="F13" s="42">
        <f t="shared" si="4"/>
        <v>0</v>
      </c>
      <c r="G13" s="15"/>
      <c r="H13" s="15"/>
      <c r="I13" s="43">
        <v>37</v>
      </c>
      <c r="J13" s="43">
        <v>75</v>
      </c>
      <c r="K13" s="17">
        <f t="shared" si="0"/>
        <v>2775</v>
      </c>
      <c r="L13" s="18" t="str">
        <f t="shared" si="1"/>
        <v>OK</v>
      </c>
    </row>
    <row r="14" spans="1:12" x14ac:dyDescent="0.2">
      <c r="A14" s="10">
        <v>10</v>
      </c>
      <c r="B14" s="3"/>
      <c r="C14" s="3"/>
      <c r="D14" s="50">
        <f t="shared" si="2"/>
        <v>0</v>
      </c>
      <c r="E14" s="50">
        <f t="shared" si="3"/>
        <v>0</v>
      </c>
      <c r="F14" s="42">
        <f t="shared" si="4"/>
        <v>0</v>
      </c>
      <c r="G14" s="15"/>
      <c r="H14" s="15"/>
      <c r="I14" s="43">
        <v>50</v>
      </c>
      <c r="J14" s="43">
        <v>50</v>
      </c>
      <c r="K14" s="17">
        <f t="shared" si="0"/>
        <v>2500</v>
      </c>
      <c r="L14" s="18" t="str">
        <f t="shared" si="1"/>
        <v>OK</v>
      </c>
    </row>
    <row r="15" spans="1:12" x14ac:dyDescent="0.2">
      <c r="A15" s="11"/>
      <c r="B15" s="15"/>
      <c r="C15" s="15"/>
      <c r="D15" s="15"/>
      <c r="E15" s="15"/>
      <c r="F15" s="42">
        <f>SUM(F5:F14)</f>
        <v>979.40475219797133</v>
      </c>
      <c r="G15" s="15"/>
      <c r="H15" s="15"/>
      <c r="I15" s="43">
        <v>50</v>
      </c>
      <c r="J15" s="43">
        <v>75</v>
      </c>
      <c r="K15" s="17">
        <f t="shared" si="0"/>
        <v>3750</v>
      </c>
      <c r="L15" s="18" t="str">
        <f t="shared" si="1"/>
        <v>OK</v>
      </c>
    </row>
    <row r="16" spans="1:12" x14ac:dyDescent="0.2">
      <c r="A16" s="8" t="s">
        <v>5</v>
      </c>
      <c r="B16" s="15"/>
      <c r="C16" s="15"/>
      <c r="D16" s="19"/>
      <c r="E16" s="19"/>
      <c r="F16" s="15"/>
      <c r="G16" s="15"/>
      <c r="H16" s="15"/>
      <c r="I16" s="43">
        <v>50</v>
      </c>
      <c r="J16" s="43">
        <v>100</v>
      </c>
      <c r="K16" s="17">
        <f t="shared" si="0"/>
        <v>5000</v>
      </c>
      <c r="L16" s="18" t="str">
        <f t="shared" si="1"/>
        <v>OK</v>
      </c>
    </row>
    <row r="17" spans="1:12" x14ac:dyDescent="0.2">
      <c r="A17" s="11" t="s">
        <v>3</v>
      </c>
      <c r="B17" s="15"/>
      <c r="C17" s="15"/>
      <c r="D17" s="45"/>
      <c r="E17" s="50">
        <f>SUM(E5:E14)</f>
        <v>353.06</v>
      </c>
      <c r="F17" s="15"/>
      <c r="G17" s="15"/>
      <c r="H17" s="15"/>
      <c r="I17" s="43">
        <v>62</v>
      </c>
      <c r="J17" s="43">
        <v>37</v>
      </c>
      <c r="K17" s="17">
        <f t="shared" si="0"/>
        <v>2294</v>
      </c>
      <c r="L17" s="18" t="str">
        <f t="shared" si="1"/>
        <v>OK</v>
      </c>
    </row>
    <row r="18" spans="1:12" ht="13.5" thickBot="1" x14ac:dyDescent="0.25">
      <c r="A18" s="11" t="s">
        <v>4</v>
      </c>
      <c r="B18" s="15"/>
      <c r="C18" s="15"/>
      <c r="D18" s="45"/>
      <c r="E18" s="21">
        <f>SUM(B5:B14)</f>
        <v>110</v>
      </c>
      <c r="F18" s="15"/>
      <c r="G18" s="15"/>
      <c r="H18" s="15"/>
      <c r="I18" s="43">
        <v>62</v>
      </c>
      <c r="J18" s="43">
        <v>62</v>
      </c>
      <c r="K18" s="17">
        <f t="shared" si="0"/>
        <v>3844</v>
      </c>
      <c r="L18" s="18" t="str">
        <f t="shared" si="1"/>
        <v>OK</v>
      </c>
    </row>
    <row r="19" spans="1:12" ht="13.5" thickBot="1" x14ac:dyDescent="0.25">
      <c r="A19" s="11" t="s">
        <v>55</v>
      </c>
      <c r="B19" s="15"/>
      <c r="C19" s="15"/>
      <c r="D19" s="46"/>
      <c r="E19" s="51">
        <f>SQRT((F15/E18)/PI())*2</f>
        <v>3.3669744454574699</v>
      </c>
      <c r="F19" s="15"/>
      <c r="G19" s="15"/>
      <c r="H19" s="15"/>
      <c r="I19" s="43">
        <v>75</v>
      </c>
      <c r="J19" s="43">
        <v>50</v>
      </c>
      <c r="K19" s="17">
        <f t="shared" si="0"/>
        <v>3750</v>
      </c>
      <c r="L19" s="18" t="str">
        <f t="shared" si="1"/>
        <v>OK</v>
      </c>
    </row>
    <row r="20" spans="1:12" x14ac:dyDescent="0.2">
      <c r="A20" s="11"/>
      <c r="B20" s="15"/>
      <c r="C20" s="15"/>
      <c r="D20" s="19"/>
      <c r="E20" s="19"/>
      <c r="F20" s="15"/>
      <c r="G20" s="15"/>
      <c r="H20" s="15"/>
      <c r="I20" s="43">
        <v>75</v>
      </c>
      <c r="J20" s="43">
        <v>62</v>
      </c>
      <c r="K20" s="17">
        <f t="shared" si="0"/>
        <v>4650</v>
      </c>
      <c r="L20" s="18" t="str">
        <f t="shared" si="1"/>
        <v>OK</v>
      </c>
    </row>
    <row r="21" spans="1:12" x14ac:dyDescent="0.2">
      <c r="A21" s="8" t="s">
        <v>6</v>
      </c>
      <c r="B21" s="15"/>
      <c r="C21" s="15"/>
      <c r="D21" s="19"/>
      <c r="E21" s="19"/>
      <c r="F21" s="15"/>
      <c r="G21" s="15"/>
      <c r="H21" s="15"/>
      <c r="I21" s="43">
        <v>75</v>
      </c>
      <c r="J21" s="43">
        <v>75</v>
      </c>
      <c r="K21" s="17">
        <f t="shared" si="0"/>
        <v>5625</v>
      </c>
      <c r="L21" s="18" t="str">
        <f t="shared" si="1"/>
        <v>OK</v>
      </c>
    </row>
    <row r="22" spans="1:12" x14ac:dyDescent="0.2">
      <c r="A22" s="11" t="s">
        <v>30</v>
      </c>
      <c r="B22" s="15"/>
      <c r="C22" s="15"/>
      <c r="D22" s="15"/>
      <c r="E22" s="16">
        <f>(PI()*((E19/2)*(E19/2)))*E18</f>
        <v>979.40475219797145</v>
      </c>
      <c r="F22" s="15" t="s">
        <v>28</v>
      </c>
      <c r="G22" s="15"/>
      <c r="H22" s="15"/>
      <c r="I22" s="43">
        <v>75</v>
      </c>
      <c r="J22" s="43">
        <v>100</v>
      </c>
      <c r="K22" s="17">
        <f t="shared" si="0"/>
        <v>7500</v>
      </c>
      <c r="L22" s="18" t="str">
        <f t="shared" si="1"/>
        <v>OK</v>
      </c>
    </row>
    <row r="23" spans="1:12" ht="13.5" thickBot="1" x14ac:dyDescent="0.25">
      <c r="A23" s="11" t="s">
        <v>40</v>
      </c>
      <c r="B23" s="15"/>
      <c r="C23" s="15"/>
      <c r="D23" s="47"/>
      <c r="E23" s="15"/>
      <c r="F23" s="15"/>
      <c r="G23" s="15"/>
      <c r="H23" s="15"/>
      <c r="I23" s="43">
        <v>100</v>
      </c>
      <c r="J23" s="43">
        <v>50</v>
      </c>
      <c r="K23" s="17">
        <f t="shared" si="0"/>
        <v>5000</v>
      </c>
      <c r="L23" s="18" t="str">
        <f t="shared" si="1"/>
        <v>OK</v>
      </c>
    </row>
    <row r="24" spans="1:12" ht="13.5" thickBot="1" x14ac:dyDescent="0.25">
      <c r="A24" s="11" t="s">
        <v>41</v>
      </c>
      <c r="B24" s="15"/>
      <c r="C24" s="15"/>
      <c r="D24" s="15"/>
      <c r="E24" s="23">
        <f>E18*(1.75*(E19*E19))</f>
        <v>2182.2795064000002</v>
      </c>
      <c r="F24" s="24" t="s">
        <v>28</v>
      </c>
      <c r="G24" s="15"/>
      <c r="H24" s="15"/>
      <c r="I24" s="43">
        <v>100</v>
      </c>
      <c r="J24" s="43">
        <v>62</v>
      </c>
      <c r="K24" s="17">
        <f t="shared" si="0"/>
        <v>6200</v>
      </c>
      <c r="L24" s="18" t="str">
        <f t="shared" si="1"/>
        <v>OK</v>
      </c>
    </row>
    <row r="25" spans="1:12" x14ac:dyDescent="0.2">
      <c r="A25" s="8" t="s">
        <v>22</v>
      </c>
      <c r="B25" s="15"/>
      <c r="C25" s="15"/>
      <c r="D25" s="15"/>
      <c r="E25" s="15"/>
      <c r="F25" s="15"/>
      <c r="G25" s="15"/>
      <c r="H25" s="15"/>
      <c r="I25" s="43">
        <v>100</v>
      </c>
      <c r="J25" s="43">
        <v>75</v>
      </c>
      <c r="K25" s="17">
        <f t="shared" si="0"/>
        <v>7500</v>
      </c>
      <c r="L25" s="18" t="str">
        <f t="shared" si="1"/>
        <v>OK</v>
      </c>
    </row>
    <row r="26" spans="1:12" x14ac:dyDescent="0.2">
      <c r="A26" s="11" t="s">
        <v>24</v>
      </c>
      <c r="B26" s="15"/>
      <c r="C26" s="15"/>
      <c r="D26" s="15"/>
      <c r="E26" s="15"/>
      <c r="F26" s="15"/>
      <c r="G26" s="15"/>
      <c r="H26" s="15"/>
      <c r="I26" s="43">
        <v>100</v>
      </c>
      <c r="J26" s="43">
        <v>100</v>
      </c>
      <c r="K26" s="17">
        <f t="shared" si="0"/>
        <v>10000</v>
      </c>
      <c r="L26" s="18" t="str">
        <f t="shared" si="1"/>
        <v>OK</v>
      </c>
    </row>
    <row r="27" spans="1:12" ht="13.5" thickBot="1" x14ac:dyDescent="0.25">
      <c r="A27" s="12"/>
      <c r="B27" s="25"/>
      <c r="C27" s="25"/>
      <c r="D27" s="25"/>
      <c r="E27" s="25"/>
      <c r="F27" s="25"/>
      <c r="G27" s="25"/>
      <c r="H27" s="15"/>
      <c r="I27" s="16"/>
      <c r="J27" s="16"/>
      <c r="K27" s="17"/>
      <c r="L27" s="18"/>
    </row>
    <row r="28" spans="1:12" x14ac:dyDescent="0.2">
      <c r="A28" s="8" t="s">
        <v>15</v>
      </c>
      <c r="B28" s="15"/>
      <c r="C28" s="15"/>
      <c r="D28" s="15"/>
      <c r="E28" s="15"/>
      <c r="F28" s="15"/>
      <c r="G28" s="15"/>
      <c r="H28" s="15"/>
      <c r="I28" s="16"/>
      <c r="J28" s="16"/>
      <c r="K28" s="17"/>
      <c r="L28" s="18"/>
    </row>
    <row r="29" spans="1:12" x14ac:dyDescent="0.2">
      <c r="A29" s="8" t="s">
        <v>23</v>
      </c>
      <c r="B29" s="15"/>
      <c r="C29" s="15"/>
      <c r="D29" s="15"/>
      <c r="E29" s="15"/>
      <c r="F29" s="15"/>
      <c r="G29" s="15"/>
      <c r="H29" s="15"/>
      <c r="I29" s="16"/>
      <c r="J29" s="16"/>
      <c r="K29" s="17"/>
      <c r="L29" s="18"/>
    </row>
    <row r="30" spans="1:12" x14ac:dyDescent="0.2">
      <c r="A30" s="11" t="s">
        <v>9</v>
      </c>
      <c r="B30" s="15"/>
      <c r="C30" s="15"/>
      <c r="D30" s="48"/>
      <c r="E30" s="5">
        <v>50</v>
      </c>
      <c r="F30" s="15" t="s">
        <v>35</v>
      </c>
      <c r="G30" s="15"/>
      <c r="H30" s="15"/>
      <c r="I30" s="16"/>
      <c r="J30" s="16"/>
      <c r="K30" s="17"/>
      <c r="L30" s="18"/>
    </row>
    <row r="31" spans="1:12" x14ac:dyDescent="0.2">
      <c r="A31" s="11" t="s">
        <v>10</v>
      </c>
      <c r="B31" s="15"/>
      <c r="C31" s="15"/>
      <c r="D31" s="48"/>
      <c r="E31" s="5">
        <v>50</v>
      </c>
      <c r="F31" s="15" t="s">
        <v>35</v>
      </c>
      <c r="G31" s="15"/>
      <c r="H31" s="15"/>
      <c r="I31" s="16"/>
      <c r="J31" s="16"/>
      <c r="K31" s="17"/>
      <c r="L31" s="18"/>
    </row>
    <row r="32" spans="1:12" x14ac:dyDescent="0.2">
      <c r="A32" s="11" t="s">
        <v>11</v>
      </c>
      <c r="B32" s="15"/>
      <c r="C32" s="15"/>
      <c r="D32" s="48"/>
      <c r="E32" s="50">
        <f>E19</f>
        <v>3.3669744454574699</v>
      </c>
      <c r="F32" s="15"/>
      <c r="G32" s="15"/>
      <c r="H32" s="15"/>
      <c r="I32" s="16"/>
      <c r="J32" s="16"/>
      <c r="K32" s="17"/>
      <c r="L32" s="18"/>
    </row>
    <row r="33" spans="1:12" x14ac:dyDescent="0.2">
      <c r="A33" s="11"/>
      <c r="B33" s="15"/>
      <c r="C33" s="15"/>
      <c r="D33" s="19"/>
      <c r="E33" s="19"/>
      <c r="F33" s="15"/>
      <c r="G33" s="15"/>
      <c r="H33" s="15"/>
      <c r="I33" s="16"/>
      <c r="J33" s="16"/>
      <c r="K33" s="17"/>
      <c r="L33" s="18"/>
    </row>
    <row r="34" spans="1:12" ht="13.5" thickBot="1" x14ac:dyDescent="0.25">
      <c r="A34" s="8" t="s">
        <v>12</v>
      </c>
      <c r="B34" s="15"/>
      <c r="C34" s="15"/>
      <c r="D34" s="19"/>
      <c r="E34" s="19"/>
      <c r="F34" s="15"/>
      <c r="G34" s="15"/>
      <c r="H34" s="15"/>
      <c r="I34" s="16"/>
      <c r="J34" s="16"/>
      <c r="K34" s="17"/>
      <c r="L34" s="18"/>
    </row>
    <row r="35" spans="1:12" ht="13.5" thickBot="1" x14ac:dyDescent="0.25">
      <c r="A35" s="11" t="s">
        <v>13</v>
      </c>
      <c r="B35" s="15"/>
      <c r="C35" s="15"/>
      <c r="D35" s="49"/>
      <c r="E35" s="31">
        <f>ROUNDDOWN((E30*E31)/(1.75*(E32*E32)),)</f>
        <v>126</v>
      </c>
      <c r="F35" s="24" t="s">
        <v>14</v>
      </c>
      <c r="G35" s="15"/>
      <c r="H35" s="15"/>
      <c r="I35" s="16"/>
      <c r="J35" s="16"/>
      <c r="K35" s="17"/>
      <c r="L35" s="18"/>
    </row>
    <row r="36" spans="1:12" x14ac:dyDescent="0.2">
      <c r="A36" s="11"/>
      <c r="B36" s="15"/>
      <c r="C36" s="15"/>
      <c r="D36" s="15"/>
      <c r="E36" s="15"/>
      <c r="F36" s="15"/>
      <c r="G36" s="15"/>
      <c r="H36" s="15"/>
      <c r="I36" s="16"/>
      <c r="J36" s="16"/>
      <c r="K36" s="17"/>
      <c r="L36" s="18"/>
    </row>
    <row r="37" spans="1:12" x14ac:dyDescent="0.2">
      <c r="A37" s="8" t="s">
        <v>16</v>
      </c>
      <c r="B37" s="15"/>
      <c r="C37" s="15"/>
      <c r="D37" s="27"/>
      <c r="E37" s="27" t="str">
        <f>IF(E35&gt;=E18,"YES","NO")</f>
        <v>YES</v>
      </c>
      <c r="F37" s="15"/>
      <c r="G37" s="15"/>
      <c r="H37" s="15"/>
      <c r="I37" s="16"/>
      <c r="J37" s="16"/>
      <c r="K37" s="17"/>
      <c r="L37" s="18"/>
    </row>
    <row r="38" spans="1:12" x14ac:dyDescent="0.2">
      <c r="A38" s="44"/>
      <c r="B38" s="28"/>
      <c r="C38" s="28"/>
      <c r="D38" s="28"/>
      <c r="E38" s="28"/>
      <c r="F38" s="28"/>
      <c r="G38" s="28"/>
      <c r="H38" s="28"/>
      <c r="I38" s="16"/>
      <c r="J38" s="16"/>
      <c r="K38" s="17"/>
      <c r="L38" s="18"/>
    </row>
    <row r="39" spans="1:12" x14ac:dyDescent="0.2">
      <c r="A39" s="13" t="s">
        <v>42</v>
      </c>
      <c r="B39" s="15"/>
      <c r="C39" s="15"/>
      <c r="D39" s="27"/>
      <c r="E39" s="15"/>
      <c r="F39" s="28"/>
      <c r="G39" s="28"/>
      <c r="H39" s="16"/>
      <c r="I39" s="16"/>
      <c r="J39" s="17"/>
      <c r="K39" s="17"/>
      <c r="L39" s="18"/>
    </row>
    <row r="40" spans="1:12" x14ac:dyDescent="0.2">
      <c r="A40" s="13" t="s">
        <v>59</v>
      </c>
      <c r="B40" s="15"/>
      <c r="C40" s="15"/>
      <c r="D40" s="27"/>
      <c r="E40" s="15"/>
      <c r="F40" s="28"/>
      <c r="G40" s="28"/>
      <c r="H40" s="16"/>
      <c r="I40" s="16"/>
      <c r="J40" s="17"/>
      <c r="K40" s="17"/>
      <c r="L40" s="18"/>
    </row>
    <row r="41" spans="1:12" ht="13.5" thickBot="1" x14ac:dyDescent="0.25">
      <c r="A41" s="14" t="s">
        <v>33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9"/>
    </row>
    <row r="65536" spans="1:1" x14ac:dyDescent="0.2">
      <c r="A65536" s="6"/>
    </row>
  </sheetData>
  <sheetProtection password="E8F7" sheet="1" objects="1" scenarios="1"/>
  <mergeCells count="2">
    <mergeCell ref="K3:K4"/>
    <mergeCell ref="I3:J3"/>
  </mergeCells>
  <phoneticPr fontId="0" type="noConversion"/>
  <conditionalFormatting sqref="L5:L40">
    <cfRule type="cellIs" dxfId="41" priority="1" stopIfTrue="1" operator="equal">
      <formula>"TOO SMALL"</formula>
    </cfRule>
    <cfRule type="cellIs" dxfId="40" priority="2" stopIfTrue="1" operator="equal">
      <formula>"OK"</formula>
    </cfRule>
  </conditionalFormatting>
  <conditionalFormatting sqref="K5:K38">
    <cfRule type="cellIs" dxfId="39" priority="3" stopIfTrue="1" operator="lessThan">
      <formula>$E$24</formula>
    </cfRule>
    <cfRule type="cellIs" dxfId="38" priority="4" stopIfTrue="1" operator="greaterThan">
      <formula>$E$24</formula>
    </cfRule>
  </conditionalFormatting>
  <conditionalFormatting sqref="J39:K40">
    <cfRule type="cellIs" dxfId="37" priority="5" stopIfTrue="1" operator="lessThan">
      <formula>$D$24</formula>
    </cfRule>
    <cfRule type="cellIs" dxfId="36" priority="6" stopIfTrue="1" operator="greaterThan">
      <formula>$D$24</formula>
    </cfRule>
  </conditionalFormatting>
  <conditionalFormatting sqref="E37">
    <cfRule type="cellIs" dxfId="35" priority="7" stopIfTrue="1" operator="equal">
      <formula>"YES"</formula>
    </cfRule>
  </conditionalFormatting>
  <hyperlinks>
    <hyperlink ref="I2" r:id="rId1"/>
  </hyperlinks>
  <printOptions horizontalCentered="1"/>
  <pageMargins left="0.53" right="0.5" top="0.81" bottom="0.67" header="0.56000000000000005" footer="0.5"/>
  <pageSetup scale="95" orientation="landscape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65536"/>
  <sheetViews>
    <sheetView view="pageBreakPreview" zoomScaleNormal="75" zoomScaleSheetLayoutView="100" workbookViewId="0">
      <selection activeCell="B5" sqref="B5"/>
    </sheetView>
  </sheetViews>
  <sheetFormatPr defaultRowHeight="12.75" x14ac:dyDescent="0.2"/>
  <cols>
    <col min="1" max="1" width="14.7109375" style="1" customWidth="1"/>
    <col min="2" max="2" width="16.7109375" style="1" customWidth="1"/>
    <col min="3" max="3" width="16.5703125" style="1" customWidth="1"/>
    <col min="4" max="7" width="9.140625" style="1"/>
    <col min="8" max="8" width="10.7109375" style="1" customWidth="1"/>
    <col min="9" max="9" width="10.85546875" style="1" customWidth="1"/>
    <col min="10" max="10" width="10.5703125" style="1" customWidth="1"/>
    <col min="11" max="11" width="14.7109375" style="2" customWidth="1"/>
    <col min="12" max="16384" width="9.140625" style="1"/>
  </cols>
  <sheetData>
    <row r="1" spans="1:11" ht="18" x14ac:dyDescent="0.25">
      <c r="A1" s="7" t="s">
        <v>58</v>
      </c>
      <c r="B1" s="32"/>
      <c r="C1" s="32"/>
      <c r="D1" s="32"/>
      <c r="E1" s="32"/>
      <c r="F1" s="32"/>
      <c r="G1" s="32"/>
      <c r="H1" s="33" t="s">
        <v>34</v>
      </c>
      <c r="I1" s="32"/>
      <c r="J1" s="32"/>
      <c r="K1" s="34"/>
    </row>
    <row r="2" spans="1:11" x14ac:dyDescent="0.2">
      <c r="A2" s="8"/>
      <c r="B2" s="15"/>
      <c r="C2" s="15"/>
      <c r="D2" s="15"/>
      <c r="E2" s="15"/>
      <c r="F2" s="15"/>
      <c r="G2" s="15"/>
      <c r="H2" s="35" t="s">
        <v>31</v>
      </c>
      <c r="I2" s="15"/>
      <c r="J2" s="15"/>
      <c r="K2" s="36"/>
    </row>
    <row r="3" spans="1:11" x14ac:dyDescent="0.2">
      <c r="A3" s="8" t="s">
        <v>8</v>
      </c>
      <c r="B3" s="15"/>
      <c r="C3" s="15"/>
      <c r="D3" s="15"/>
      <c r="E3" s="15"/>
      <c r="F3" s="15"/>
      <c r="G3" s="15"/>
      <c r="H3" s="56" t="s">
        <v>17</v>
      </c>
      <c r="I3" s="56"/>
      <c r="J3" s="56" t="s">
        <v>18</v>
      </c>
      <c r="K3" s="18"/>
    </row>
    <row r="4" spans="1:11" x14ac:dyDescent="0.2">
      <c r="A4" s="9" t="s">
        <v>0</v>
      </c>
      <c r="B4" s="39" t="s">
        <v>1</v>
      </c>
      <c r="C4" s="39" t="s">
        <v>2</v>
      </c>
      <c r="D4" s="19"/>
      <c r="E4" s="24" t="s">
        <v>54</v>
      </c>
      <c r="F4" s="15"/>
      <c r="G4" s="15"/>
      <c r="H4" s="37" t="s">
        <v>19</v>
      </c>
      <c r="I4" s="37" t="s">
        <v>20</v>
      </c>
      <c r="J4" s="56"/>
      <c r="K4" s="38" t="s">
        <v>21</v>
      </c>
    </row>
    <row r="5" spans="1:11" x14ac:dyDescent="0.2">
      <c r="A5" s="10">
        <v>1</v>
      </c>
      <c r="B5" s="3">
        <v>40</v>
      </c>
      <c r="C5" s="3">
        <v>0.124</v>
      </c>
      <c r="D5" s="20">
        <f t="shared" ref="D5:D14" si="0">B5*C5</f>
        <v>4.96</v>
      </c>
      <c r="E5" s="42">
        <f t="shared" ref="E5:E14" si="1">PI()*(POWER(C5/2,2)*B5)</f>
        <v>0.48305128641596651</v>
      </c>
      <c r="F5" s="15"/>
      <c r="G5" s="15"/>
      <c r="H5" s="16">
        <v>0.5</v>
      </c>
      <c r="I5" s="16">
        <v>0.5</v>
      </c>
      <c r="J5" s="17">
        <f t="shared" ref="J5:J32" si="2">H5*I5</f>
        <v>0.25</v>
      </c>
      <c r="K5" s="18" t="str">
        <f t="shared" ref="K5:K32" si="3">IF($D$25&gt;=J5, "TOO SMALL", "OK")</f>
        <v>TOO SMALL</v>
      </c>
    </row>
    <row r="6" spans="1:11" x14ac:dyDescent="0.2">
      <c r="A6" s="10">
        <v>2</v>
      </c>
      <c r="B6" s="3">
        <v>40</v>
      </c>
      <c r="C6" s="3">
        <v>0.111</v>
      </c>
      <c r="D6" s="20">
        <f t="shared" si="0"/>
        <v>4.4400000000000004</v>
      </c>
      <c r="E6" s="42">
        <f t="shared" si="1"/>
        <v>0.38707563084879842</v>
      </c>
      <c r="F6" s="15"/>
      <c r="G6" s="15"/>
      <c r="H6" s="16">
        <v>0.5</v>
      </c>
      <c r="I6" s="16">
        <v>1</v>
      </c>
      <c r="J6" s="17">
        <f t="shared" si="2"/>
        <v>0.5</v>
      </c>
      <c r="K6" s="18" t="str">
        <f t="shared" si="3"/>
        <v>TOO SMALL</v>
      </c>
    </row>
    <row r="7" spans="1:11" x14ac:dyDescent="0.2">
      <c r="A7" s="10">
        <v>3</v>
      </c>
      <c r="B7" s="3">
        <v>20</v>
      </c>
      <c r="C7" s="3">
        <v>0.1</v>
      </c>
      <c r="D7" s="20">
        <f t="shared" si="0"/>
        <v>2</v>
      </c>
      <c r="E7" s="42">
        <f t="shared" si="1"/>
        <v>0.15707963267948968</v>
      </c>
      <c r="F7" s="15"/>
      <c r="G7" s="15"/>
      <c r="H7" s="16">
        <v>0.75</v>
      </c>
      <c r="I7" s="16">
        <v>1</v>
      </c>
      <c r="J7" s="17">
        <f t="shared" si="2"/>
        <v>0.75</v>
      </c>
      <c r="K7" s="18" t="str">
        <f t="shared" si="3"/>
        <v>TOO SMALL</v>
      </c>
    </row>
    <row r="8" spans="1:11" x14ac:dyDescent="0.2">
      <c r="A8" s="10">
        <v>4</v>
      </c>
      <c r="B8" s="3">
        <v>10</v>
      </c>
      <c r="C8" s="3">
        <v>0.25</v>
      </c>
      <c r="D8" s="20">
        <f t="shared" si="0"/>
        <v>2.5</v>
      </c>
      <c r="E8" s="42">
        <f t="shared" si="1"/>
        <v>0.49087385212340517</v>
      </c>
      <c r="F8" s="15"/>
      <c r="G8" s="15"/>
      <c r="H8" s="16">
        <v>1</v>
      </c>
      <c r="I8" s="16">
        <v>1</v>
      </c>
      <c r="J8" s="17">
        <f t="shared" si="2"/>
        <v>1</v>
      </c>
      <c r="K8" s="18" t="str">
        <f t="shared" si="3"/>
        <v>TOO SMALL</v>
      </c>
    </row>
    <row r="9" spans="1:11" x14ac:dyDescent="0.2">
      <c r="A9" s="10">
        <v>5</v>
      </c>
      <c r="B9" s="3"/>
      <c r="C9" s="3"/>
      <c r="D9" s="20">
        <f t="shared" si="0"/>
        <v>0</v>
      </c>
      <c r="E9" s="42">
        <f t="shared" si="1"/>
        <v>0</v>
      </c>
      <c r="F9" s="15"/>
      <c r="G9" s="15"/>
      <c r="H9" s="16">
        <v>1</v>
      </c>
      <c r="I9" s="16">
        <v>1.5</v>
      </c>
      <c r="J9" s="17">
        <f t="shared" si="2"/>
        <v>1.5</v>
      </c>
      <c r="K9" s="18" t="str">
        <f t="shared" si="3"/>
        <v>TOO SMALL</v>
      </c>
    </row>
    <row r="10" spans="1:11" x14ac:dyDescent="0.2">
      <c r="A10" s="10">
        <v>6</v>
      </c>
      <c r="B10" s="3"/>
      <c r="C10" s="3"/>
      <c r="D10" s="20">
        <f t="shared" si="0"/>
        <v>0</v>
      </c>
      <c r="E10" s="42">
        <f t="shared" si="1"/>
        <v>0</v>
      </c>
      <c r="F10" s="15"/>
      <c r="G10" s="15"/>
      <c r="H10" s="16">
        <v>1</v>
      </c>
      <c r="I10" s="16">
        <v>2</v>
      </c>
      <c r="J10" s="17">
        <f t="shared" si="2"/>
        <v>2</v>
      </c>
      <c r="K10" s="18" t="str">
        <f t="shared" si="3"/>
        <v>TOO SMALL</v>
      </c>
    </row>
    <row r="11" spans="1:11" x14ac:dyDescent="0.2">
      <c r="A11" s="10">
        <v>7</v>
      </c>
      <c r="B11" s="3"/>
      <c r="C11" s="3"/>
      <c r="D11" s="20">
        <f t="shared" si="0"/>
        <v>0</v>
      </c>
      <c r="E11" s="42">
        <f t="shared" si="1"/>
        <v>0</v>
      </c>
      <c r="F11" s="15"/>
      <c r="G11" s="15"/>
      <c r="H11" s="16">
        <v>1</v>
      </c>
      <c r="I11" s="16">
        <v>3</v>
      </c>
      <c r="J11" s="17">
        <f t="shared" si="2"/>
        <v>3</v>
      </c>
      <c r="K11" s="18" t="str">
        <f t="shared" si="3"/>
        <v>TOO SMALL</v>
      </c>
    </row>
    <row r="12" spans="1:11" x14ac:dyDescent="0.2">
      <c r="A12" s="10">
        <v>8</v>
      </c>
      <c r="B12" s="3"/>
      <c r="C12" s="3"/>
      <c r="D12" s="20">
        <f t="shared" si="0"/>
        <v>0</v>
      </c>
      <c r="E12" s="42">
        <f t="shared" si="1"/>
        <v>0</v>
      </c>
      <c r="F12" s="15"/>
      <c r="G12" s="15"/>
      <c r="H12" s="16">
        <v>1</v>
      </c>
      <c r="I12" s="16">
        <v>4</v>
      </c>
      <c r="J12" s="17">
        <f t="shared" si="2"/>
        <v>4</v>
      </c>
      <c r="K12" s="18" t="str">
        <f t="shared" si="3"/>
        <v>OK</v>
      </c>
    </row>
    <row r="13" spans="1:11" x14ac:dyDescent="0.2">
      <c r="A13" s="10">
        <v>9</v>
      </c>
      <c r="B13" s="3"/>
      <c r="C13" s="3"/>
      <c r="D13" s="20">
        <f t="shared" si="0"/>
        <v>0</v>
      </c>
      <c r="E13" s="42">
        <f t="shared" si="1"/>
        <v>0</v>
      </c>
      <c r="F13" s="15"/>
      <c r="G13" s="15"/>
      <c r="H13" s="16">
        <v>1.5</v>
      </c>
      <c r="I13" s="16">
        <v>1.5</v>
      </c>
      <c r="J13" s="17">
        <f t="shared" si="2"/>
        <v>2.25</v>
      </c>
      <c r="K13" s="18" t="str">
        <f t="shared" si="3"/>
        <v>TOO SMALL</v>
      </c>
    </row>
    <row r="14" spans="1:11" x14ac:dyDescent="0.2">
      <c r="A14" s="10">
        <v>10</v>
      </c>
      <c r="B14" s="3"/>
      <c r="C14" s="3"/>
      <c r="D14" s="20">
        <f t="shared" si="0"/>
        <v>0</v>
      </c>
      <c r="E14" s="42">
        <f t="shared" si="1"/>
        <v>0</v>
      </c>
      <c r="F14" s="15"/>
      <c r="G14" s="15"/>
      <c r="H14" s="16">
        <v>1.5</v>
      </c>
      <c r="I14" s="16">
        <v>2</v>
      </c>
      <c r="J14" s="17">
        <f t="shared" si="2"/>
        <v>3</v>
      </c>
      <c r="K14" s="18" t="str">
        <f t="shared" si="3"/>
        <v>TOO SMALL</v>
      </c>
    </row>
    <row r="15" spans="1:11" x14ac:dyDescent="0.2">
      <c r="A15" s="11"/>
      <c r="B15" s="15"/>
      <c r="C15" s="15"/>
      <c r="D15" s="15"/>
      <c r="E15" s="42">
        <f>SUM(E5:E14)</f>
        <v>1.5180804020676599</v>
      </c>
      <c r="F15" s="15"/>
      <c r="G15" s="15"/>
      <c r="H15" s="16">
        <v>1.5</v>
      </c>
      <c r="I15" s="16">
        <v>3</v>
      </c>
      <c r="J15" s="17">
        <f t="shared" si="2"/>
        <v>4.5</v>
      </c>
      <c r="K15" s="18" t="str">
        <f t="shared" si="3"/>
        <v>OK</v>
      </c>
    </row>
    <row r="16" spans="1:11" x14ac:dyDescent="0.2">
      <c r="A16" s="8" t="s">
        <v>5</v>
      </c>
      <c r="B16" s="15"/>
      <c r="C16" s="15"/>
      <c r="D16" s="19"/>
      <c r="E16" s="15"/>
      <c r="F16" s="15"/>
      <c r="G16" s="15"/>
      <c r="H16" s="16">
        <v>1.5</v>
      </c>
      <c r="I16" s="16">
        <v>4</v>
      </c>
      <c r="J16" s="17">
        <f t="shared" si="2"/>
        <v>6</v>
      </c>
      <c r="K16" s="18" t="str">
        <f t="shared" si="3"/>
        <v>OK</v>
      </c>
    </row>
    <row r="17" spans="1:11" x14ac:dyDescent="0.2">
      <c r="A17" s="11" t="s">
        <v>3</v>
      </c>
      <c r="B17" s="15"/>
      <c r="C17" s="15"/>
      <c r="D17" s="20">
        <f>SUM(D5:D14)</f>
        <v>13.9</v>
      </c>
      <c r="E17" s="15"/>
      <c r="F17" s="15"/>
      <c r="G17" s="15"/>
      <c r="H17" s="16">
        <v>2</v>
      </c>
      <c r="I17" s="16">
        <v>1</v>
      </c>
      <c r="J17" s="17">
        <f t="shared" si="2"/>
        <v>2</v>
      </c>
      <c r="K17" s="18" t="str">
        <f t="shared" si="3"/>
        <v>TOO SMALL</v>
      </c>
    </row>
    <row r="18" spans="1:11" ht="13.5" thickBot="1" x14ac:dyDescent="0.25">
      <c r="A18" s="11" t="s">
        <v>4</v>
      </c>
      <c r="B18" s="15"/>
      <c r="C18" s="15"/>
      <c r="D18" s="21">
        <f>SUM(B5:B14)</f>
        <v>110</v>
      </c>
      <c r="E18" s="15"/>
      <c r="F18" s="15"/>
      <c r="G18" s="15"/>
      <c r="H18" s="16">
        <v>2</v>
      </c>
      <c r="I18" s="16">
        <v>1.5</v>
      </c>
      <c r="J18" s="17">
        <f t="shared" si="2"/>
        <v>3</v>
      </c>
      <c r="K18" s="18" t="str">
        <f t="shared" si="3"/>
        <v>TOO SMALL</v>
      </c>
    </row>
    <row r="19" spans="1:11" ht="13.5" thickBot="1" x14ac:dyDescent="0.25">
      <c r="A19" s="11" t="s">
        <v>55</v>
      </c>
      <c r="B19" s="15"/>
      <c r="C19" s="15"/>
      <c r="D19" s="22">
        <f>SQRT((E15/D18)/PI())*2</f>
        <v>0.13255804903375867</v>
      </c>
      <c r="E19" s="15"/>
      <c r="F19" s="15"/>
      <c r="G19" s="15"/>
      <c r="H19" s="16">
        <v>2</v>
      </c>
      <c r="I19" s="16">
        <v>2</v>
      </c>
      <c r="J19" s="17">
        <f t="shared" si="2"/>
        <v>4</v>
      </c>
      <c r="K19" s="18" t="str">
        <f t="shared" si="3"/>
        <v>OK</v>
      </c>
    </row>
    <row r="20" spans="1:11" x14ac:dyDescent="0.2">
      <c r="A20" s="11"/>
      <c r="B20" s="15"/>
      <c r="C20" s="15"/>
      <c r="D20" s="19"/>
      <c r="E20" s="15"/>
      <c r="F20" s="15"/>
      <c r="G20" s="15"/>
      <c r="H20" s="16">
        <v>2</v>
      </c>
      <c r="I20" s="16">
        <v>3</v>
      </c>
      <c r="J20" s="17">
        <f t="shared" si="2"/>
        <v>6</v>
      </c>
      <c r="K20" s="18" t="str">
        <f t="shared" si="3"/>
        <v>OK</v>
      </c>
    </row>
    <row r="21" spans="1:11" x14ac:dyDescent="0.2">
      <c r="A21" s="11"/>
      <c r="B21" s="15"/>
      <c r="C21" s="15"/>
      <c r="D21" s="19"/>
      <c r="E21" s="15"/>
      <c r="F21" s="15"/>
      <c r="G21" s="15"/>
      <c r="H21" s="16">
        <v>2</v>
      </c>
      <c r="I21" s="16">
        <v>4</v>
      </c>
      <c r="J21" s="17">
        <f t="shared" si="2"/>
        <v>8</v>
      </c>
      <c r="K21" s="18" t="str">
        <f t="shared" si="3"/>
        <v>OK</v>
      </c>
    </row>
    <row r="22" spans="1:11" x14ac:dyDescent="0.2">
      <c r="A22" s="8" t="s">
        <v>6</v>
      </c>
      <c r="B22" s="15"/>
      <c r="C22" s="15"/>
      <c r="D22" s="19"/>
      <c r="E22" s="15"/>
      <c r="F22" s="15"/>
      <c r="G22" s="15"/>
      <c r="H22" s="16">
        <v>2.5</v>
      </c>
      <c r="I22" s="16">
        <v>3</v>
      </c>
      <c r="J22" s="17">
        <f t="shared" si="2"/>
        <v>7.5</v>
      </c>
      <c r="K22" s="18" t="str">
        <f t="shared" si="3"/>
        <v>OK</v>
      </c>
    </row>
    <row r="23" spans="1:11" x14ac:dyDescent="0.2">
      <c r="A23" s="11" t="s">
        <v>30</v>
      </c>
      <c r="B23" s="15"/>
      <c r="C23" s="15"/>
      <c r="D23" s="16">
        <f>(PI()*((D19/2)*(D19/2)))*D18</f>
        <v>1.5180804020676604</v>
      </c>
      <c r="E23" s="15" t="s">
        <v>7</v>
      </c>
      <c r="F23" s="15"/>
      <c r="G23" s="15"/>
      <c r="H23" s="16">
        <v>3</v>
      </c>
      <c r="I23" s="16">
        <v>1</v>
      </c>
      <c r="J23" s="17">
        <f t="shared" si="2"/>
        <v>3</v>
      </c>
      <c r="K23" s="18" t="str">
        <f t="shared" si="3"/>
        <v>TOO SMALL</v>
      </c>
    </row>
    <row r="24" spans="1:11" ht="13.5" thickBot="1" x14ac:dyDescent="0.25">
      <c r="A24" s="11" t="s">
        <v>39</v>
      </c>
      <c r="B24" s="15"/>
      <c r="C24" s="15"/>
      <c r="D24" s="15"/>
      <c r="E24" s="15"/>
      <c r="F24" s="15"/>
      <c r="G24" s="15"/>
      <c r="H24" s="16">
        <v>3</v>
      </c>
      <c r="I24" s="16">
        <v>1.25</v>
      </c>
      <c r="J24" s="17">
        <f t="shared" si="2"/>
        <v>3.75</v>
      </c>
      <c r="K24" s="18" t="str">
        <f t="shared" si="3"/>
        <v>TOO SMALL</v>
      </c>
    </row>
    <row r="25" spans="1:11" ht="13.5" thickBot="1" x14ac:dyDescent="0.25">
      <c r="A25" s="11" t="s">
        <v>38</v>
      </c>
      <c r="B25" s="15"/>
      <c r="C25" s="15"/>
      <c r="D25" s="23">
        <f>(D19*D19)*2*D18</f>
        <v>3.8657600000000012</v>
      </c>
      <c r="E25" s="24" t="s">
        <v>7</v>
      </c>
      <c r="F25" s="15"/>
      <c r="G25" s="15"/>
      <c r="H25" s="16">
        <v>3</v>
      </c>
      <c r="I25" s="16">
        <v>2</v>
      </c>
      <c r="J25" s="17">
        <f t="shared" si="2"/>
        <v>6</v>
      </c>
      <c r="K25" s="18" t="str">
        <f t="shared" si="3"/>
        <v>OK</v>
      </c>
    </row>
    <row r="26" spans="1:11" x14ac:dyDescent="0.2">
      <c r="A26" s="11"/>
      <c r="B26" s="15"/>
      <c r="C26" s="15"/>
      <c r="D26" s="15"/>
      <c r="E26" s="15"/>
      <c r="F26" s="15"/>
      <c r="G26" s="15"/>
      <c r="H26" s="16">
        <v>3</v>
      </c>
      <c r="I26" s="16">
        <v>3</v>
      </c>
      <c r="J26" s="17">
        <f t="shared" si="2"/>
        <v>9</v>
      </c>
      <c r="K26" s="18" t="str">
        <f t="shared" si="3"/>
        <v>OK</v>
      </c>
    </row>
    <row r="27" spans="1:11" x14ac:dyDescent="0.2">
      <c r="A27" s="8" t="s">
        <v>22</v>
      </c>
      <c r="B27" s="15"/>
      <c r="C27" s="15"/>
      <c r="D27" s="15"/>
      <c r="E27" s="15"/>
      <c r="F27" s="15"/>
      <c r="G27" s="15"/>
      <c r="H27" s="16">
        <v>3</v>
      </c>
      <c r="I27" s="16">
        <v>4</v>
      </c>
      <c r="J27" s="17">
        <f t="shared" si="2"/>
        <v>12</v>
      </c>
      <c r="K27" s="18" t="str">
        <f t="shared" si="3"/>
        <v>OK</v>
      </c>
    </row>
    <row r="28" spans="1:11" x14ac:dyDescent="0.2">
      <c r="A28" s="11" t="s">
        <v>24</v>
      </c>
      <c r="B28" s="15"/>
      <c r="C28" s="15"/>
      <c r="D28" s="15"/>
      <c r="E28" s="15"/>
      <c r="F28" s="15"/>
      <c r="G28" s="15"/>
      <c r="H28" s="16">
        <v>3</v>
      </c>
      <c r="I28" s="16">
        <v>5</v>
      </c>
      <c r="J28" s="17">
        <f t="shared" si="2"/>
        <v>15</v>
      </c>
      <c r="K28" s="18" t="str">
        <f t="shared" si="3"/>
        <v>OK</v>
      </c>
    </row>
    <row r="29" spans="1:11" ht="13.5" thickBot="1" x14ac:dyDescent="0.25">
      <c r="A29" s="12"/>
      <c r="B29" s="25"/>
      <c r="C29" s="25"/>
      <c r="D29" s="25"/>
      <c r="E29" s="25"/>
      <c r="F29" s="25"/>
      <c r="G29" s="15"/>
      <c r="H29" s="16">
        <v>4</v>
      </c>
      <c r="I29" s="16">
        <v>2</v>
      </c>
      <c r="J29" s="17">
        <f t="shared" si="2"/>
        <v>8</v>
      </c>
      <c r="K29" s="18" t="str">
        <f t="shared" si="3"/>
        <v>OK</v>
      </c>
    </row>
    <row r="30" spans="1:11" x14ac:dyDescent="0.2">
      <c r="A30" s="8" t="s">
        <v>15</v>
      </c>
      <c r="B30" s="15"/>
      <c r="C30" s="15"/>
      <c r="D30" s="15"/>
      <c r="E30" s="15"/>
      <c r="F30" s="15"/>
      <c r="G30" s="15"/>
      <c r="H30" s="16">
        <v>4</v>
      </c>
      <c r="I30" s="16">
        <v>3</v>
      </c>
      <c r="J30" s="17">
        <f t="shared" si="2"/>
        <v>12</v>
      </c>
      <c r="K30" s="18" t="str">
        <f t="shared" si="3"/>
        <v>OK</v>
      </c>
    </row>
    <row r="31" spans="1:11" x14ac:dyDescent="0.2">
      <c r="A31" s="8" t="s">
        <v>23</v>
      </c>
      <c r="B31" s="15"/>
      <c r="C31" s="15"/>
      <c r="D31" s="15"/>
      <c r="E31" s="15"/>
      <c r="F31" s="15"/>
      <c r="G31" s="15"/>
      <c r="H31" s="16">
        <v>4</v>
      </c>
      <c r="I31" s="16">
        <v>4</v>
      </c>
      <c r="J31" s="17">
        <f t="shared" si="2"/>
        <v>16</v>
      </c>
      <c r="K31" s="18" t="str">
        <f t="shared" si="3"/>
        <v>OK</v>
      </c>
    </row>
    <row r="32" spans="1:11" x14ac:dyDescent="0.2">
      <c r="A32" s="11" t="s">
        <v>9</v>
      </c>
      <c r="B32" s="15"/>
      <c r="C32" s="15"/>
      <c r="D32" s="4">
        <v>2</v>
      </c>
      <c r="E32" s="15"/>
      <c r="F32" s="15"/>
      <c r="G32" s="15"/>
      <c r="H32" s="16">
        <v>4</v>
      </c>
      <c r="I32" s="16">
        <v>5</v>
      </c>
      <c r="J32" s="17">
        <f t="shared" si="2"/>
        <v>20</v>
      </c>
      <c r="K32" s="18" t="str">
        <f t="shared" si="3"/>
        <v>OK</v>
      </c>
    </row>
    <row r="33" spans="1:11" x14ac:dyDescent="0.2">
      <c r="A33" s="11" t="s">
        <v>10</v>
      </c>
      <c r="B33" s="15"/>
      <c r="C33" s="15"/>
      <c r="D33" s="4">
        <v>2</v>
      </c>
      <c r="E33" s="15"/>
      <c r="F33" s="15"/>
      <c r="G33" s="15"/>
      <c r="H33" s="16"/>
      <c r="I33" s="16"/>
      <c r="J33" s="16"/>
      <c r="K33" s="52"/>
    </row>
    <row r="34" spans="1:11" x14ac:dyDescent="0.2">
      <c r="A34" s="11" t="s">
        <v>11</v>
      </c>
      <c r="B34" s="15"/>
      <c r="C34" s="15"/>
      <c r="D34" s="30">
        <f>D19</f>
        <v>0.13255804903375867</v>
      </c>
      <c r="E34" s="15"/>
      <c r="F34" s="15"/>
      <c r="G34" s="15"/>
      <c r="H34" s="16"/>
      <c r="I34" s="16"/>
      <c r="J34" s="16"/>
      <c r="K34" s="52"/>
    </row>
    <row r="35" spans="1:11" x14ac:dyDescent="0.2">
      <c r="A35" s="11"/>
      <c r="B35" s="15"/>
      <c r="C35" s="15"/>
      <c r="D35" s="19"/>
      <c r="E35" s="15"/>
      <c r="F35" s="15"/>
      <c r="G35" s="15"/>
      <c r="H35" s="16"/>
      <c r="I35" s="16"/>
      <c r="J35" s="16"/>
      <c r="K35" s="52"/>
    </row>
    <row r="36" spans="1:11" ht="13.5" thickBot="1" x14ac:dyDescent="0.25">
      <c r="A36" s="8" t="s">
        <v>12</v>
      </c>
      <c r="B36" s="15"/>
      <c r="C36" s="15"/>
      <c r="D36" s="19"/>
      <c r="E36" s="15"/>
      <c r="F36" s="15"/>
      <c r="G36" s="15"/>
      <c r="H36" s="16"/>
      <c r="I36" s="16"/>
      <c r="J36" s="16"/>
      <c r="K36" s="52"/>
    </row>
    <row r="37" spans="1:11" ht="13.5" thickBot="1" x14ac:dyDescent="0.25">
      <c r="A37" s="11" t="s">
        <v>25</v>
      </c>
      <c r="B37" s="15"/>
      <c r="C37" s="15"/>
      <c r="D37" s="31">
        <f>ROUNDDOWN((D32*D33)/(2*(D34*D34)),)</f>
        <v>113</v>
      </c>
      <c r="E37" s="24" t="s">
        <v>14</v>
      </c>
      <c r="F37" s="15"/>
      <c r="G37" s="15"/>
      <c r="H37" s="16"/>
      <c r="I37" s="16"/>
      <c r="J37" s="16"/>
      <c r="K37" s="52"/>
    </row>
    <row r="38" spans="1:11" x14ac:dyDescent="0.2">
      <c r="A38" s="11"/>
      <c r="B38" s="15"/>
      <c r="C38" s="15"/>
      <c r="D38" s="15"/>
      <c r="E38" s="15"/>
      <c r="F38" s="15"/>
      <c r="G38" s="15"/>
      <c r="H38" s="16"/>
      <c r="I38" s="16"/>
      <c r="J38" s="16"/>
      <c r="K38" s="52"/>
    </row>
    <row r="39" spans="1:11" x14ac:dyDescent="0.2">
      <c r="A39" s="8" t="s">
        <v>16</v>
      </c>
      <c r="B39" s="15"/>
      <c r="C39" s="15"/>
      <c r="D39" s="27" t="str">
        <f>IF(D37&gt;=D18,"YES","NO")</f>
        <v>YES</v>
      </c>
      <c r="E39" s="15"/>
      <c r="F39" s="15"/>
      <c r="G39" s="28"/>
      <c r="H39" s="16"/>
      <c r="I39" s="16"/>
      <c r="J39" s="16"/>
      <c r="K39" s="52"/>
    </row>
    <row r="40" spans="1:11" x14ac:dyDescent="0.2">
      <c r="A40" s="8"/>
      <c r="B40" s="15"/>
      <c r="C40" s="15"/>
      <c r="D40" s="27"/>
      <c r="E40" s="15"/>
      <c r="F40" s="15"/>
      <c r="G40" s="28"/>
      <c r="H40" s="16"/>
      <c r="I40" s="16"/>
      <c r="J40" s="16"/>
      <c r="K40" s="52"/>
    </row>
    <row r="41" spans="1:11" x14ac:dyDescent="0.2">
      <c r="A41" s="13" t="s">
        <v>42</v>
      </c>
      <c r="B41" s="15"/>
      <c r="C41" s="15"/>
      <c r="D41" s="27"/>
      <c r="E41" s="15"/>
      <c r="F41" s="28"/>
      <c r="G41" s="28"/>
      <c r="H41" s="16"/>
      <c r="I41" s="16"/>
      <c r="J41" s="17"/>
      <c r="K41" s="18"/>
    </row>
    <row r="42" spans="1:11" x14ac:dyDescent="0.2">
      <c r="A42" s="13" t="s">
        <v>59</v>
      </c>
      <c r="B42" s="15"/>
      <c r="C42" s="15"/>
      <c r="D42" s="27"/>
      <c r="E42" s="15"/>
      <c r="F42" s="28"/>
      <c r="G42" s="28"/>
      <c r="H42" s="16"/>
      <c r="I42" s="16"/>
      <c r="J42" s="17"/>
      <c r="K42" s="18"/>
    </row>
    <row r="43" spans="1:11" ht="13.5" thickBot="1" x14ac:dyDescent="0.25">
      <c r="A43" s="14" t="s">
        <v>33</v>
      </c>
      <c r="B43" s="26"/>
      <c r="C43" s="26"/>
      <c r="D43" s="26"/>
      <c r="E43" s="26"/>
      <c r="F43" s="26"/>
      <c r="G43" s="26"/>
      <c r="H43" s="26"/>
      <c r="I43" s="26"/>
      <c r="J43" s="26"/>
      <c r="K43" s="29"/>
    </row>
    <row r="65536" spans="1:1" x14ac:dyDescent="0.2">
      <c r="A65536" s="6"/>
    </row>
  </sheetData>
  <sheetProtection password="E8F7" sheet="1" objects="1" scenarios="1"/>
  <mergeCells count="2">
    <mergeCell ref="J3:J4"/>
    <mergeCell ref="H3:I3"/>
  </mergeCells>
  <phoneticPr fontId="0" type="noConversion"/>
  <conditionalFormatting sqref="K5:K42">
    <cfRule type="cellIs" dxfId="34" priority="1" stopIfTrue="1" operator="equal">
      <formula>"TOO SMALL"</formula>
    </cfRule>
    <cfRule type="cellIs" dxfId="33" priority="2" stopIfTrue="1" operator="equal">
      <formula>"OK"</formula>
    </cfRule>
  </conditionalFormatting>
  <conditionalFormatting sqref="J5:J40">
    <cfRule type="cellIs" dxfId="32" priority="3" stopIfTrue="1" operator="lessThan">
      <formula>$D$25</formula>
    </cfRule>
    <cfRule type="cellIs" dxfId="31" priority="4" stopIfTrue="1" operator="greaterThan">
      <formula>$D$25</formula>
    </cfRule>
  </conditionalFormatting>
  <conditionalFormatting sqref="J41:J42">
    <cfRule type="cellIs" dxfId="30" priority="5" stopIfTrue="1" operator="lessThan">
      <formula>$D$24</formula>
    </cfRule>
    <cfRule type="cellIs" dxfId="29" priority="6" stopIfTrue="1" operator="greaterThan">
      <formula>$D$24</formula>
    </cfRule>
  </conditionalFormatting>
  <conditionalFormatting sqref="D39">
    <cfRule type="cellIs" dxfId="28" priority="7" stopIfTrue="1" operator="equal">
      <formula>"YES"</formula>
    </cfRule>
  </conditionalFormatting>
  <hyperlinks>
    <hyperlink ref="H2" r:id="rId1"/>
  </hyperlinks>
  <printOptions horizontalCentered="1"/>
  <pageMargins left="0.39" right="0.41" top="0.59" bottom="0.59" header="0.5" footer="0.5"/>
  <pageSetup scale="95" orientation="landscape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65536"/>
  <sheetViews>
    <sheetView view="pageBreakPreview" zoomScaleNormal="75" zoomScaleSheetLayoutView="100" workbookViewId="0">
      <selection activeCell="B19" sqref="B19"/>
    </sheetView>
  </sheetViews>
  <sheetFormatPr defaultRowHeight="12.75" x14ac:dyDescent="0.2"/>
  <cols>
    <col min="1" max="1" width="14.7109375" style="1" customWidth="1"/>
    <col min="2" max="2" width="16.7109375" style="1" customWidth="1"/>
    <col min="3" max="3" width="16.5703125" style="1" customWidth="1"/>
    <col min="4" max="7" width="9.140625" style="1"/>
    <col min="8" max="8" width="10.7109375" style="1" customWidth="1"/>
    <col min="9" max="9" width="10.85546875" style="1" customWidth="1"/>
    <col min="10" max="10" width="10.5703125" style="1" customWidth="1"/>
    <col min="11" max="11" width="15" style="2" customWidth="1"/>
    <col min="12" max="16384" width="9.140625" style="1"/>
  </cols>
  <sheetData>
    <row r="1" spans="1:11" ht="18" x14ac:dyDescent="0.25">
      <c r="A1" s="7" t="s">
        <v>60</v>
      </c>
      <c r="B1" s="32"/>
      <c r="C1" s="32"/>
      <c r="D1" s="32"/>
      <c r="E1" s="32"/>
      <c r="F1" s="32"/>
      <c r="G1" s="32"/>
      <c r="H1" s="33" t="s">
        <v>34</v>
      </c>
      <c r="I1" s="32"/>
      <c r="J1" s="32"/>
      <c r="K1" s="34"/>
    </row>
    <row r="2" spans="1:11" x14ac:dyDescent="0.2">
      <c r="A2" s="8"/>
      <c r="B2" s="15"/>
      <c r="C2" s="15"/>
      <c r="D2" s="15"/>
      <c r="E2" s="15"/>
      <c r="F2" s="15"/>
      <c r="G2" s="15"/>
      <c r="H2" s="35" t="s">
        <v>31</v>
      </c>
      <c r="I2" s="15"/>
      <c r="J2" s="15"/>
      <c r="K2" s="36"/>
    </row>
    <row r="3" spans="1:11" x14ac:dyDescent="0.2">
      <c r="A3" s="8" t="s">
        <v>8</v>
      </c>
      <c r="B3" s="15"/>
      <c r="C3" s="15"/>
      <c r="D3" s="15"/>
      <c r="E3" s="15"/>
      <c r="F3" s="15"/>
      <c r="G3" s="15"/>
      <c r="H3" s="56" t="s">
        <v>17</v>
      </c>
      <c r="I3" s="56"/>
      <c r="J3" s="56" t="s">
        <v>18</v>
      </c>
      <c r="K3" s="18"/>
    </row>
    <row r="4" spans="1:11" x14ac:dyDescent="0.2">
      <c r="A4" s="9" t="s">
        <v>0</v>
      </c>
      <c r="B4" s="39" t="s">
        <v>1</v>
      </c>
      <c r="C4" s="39" t="s">
        <v>2</v>
      </c>
      <c r="D4" s="19"/>
      <c r="E4" s="24" t="s">
        <v>54</v>
      </c>
      <c r="F4" s="15"/>
      <c r="G4" s="15"/>
      <c r="H4" s="37" t="s">
        <v>19</v>
      </c>
      <c r="I4" s="37" t="s">
        <v>20</v>
      </c>
      <c r="J4" s="56"/>
      <c r="K4" s="38" t="s">
        <v>21</v>
      </c>
    </row>
    <row r="5" spans="1:11" x14ac:dyDescent="0.2">
      <c r="A5" s="10">
        <v>1</v>
      </c>
      <c r="B5" s="3">
        <v>40</v>
      </c>
      <c r="C5" s="3">
        <v>0.124</v>
      </c>
      <c r="D5" s="20">
        <f t="shared" ref="D5:D14" si="0">B5*C5</f>
        <v>4.96</v>
      </c>
      <c r="E5" s="42">
        <f t="shared" ref="E5:E14" si="1">PI()*(POWER(C5/2,2)*B5)</f>
        <v>0.48305128641596651</v>
      </c>
      <c r="F5" s="15"/>
      <c r="G5" s="15"/>
      <c r="H5" s="16">
        <v>1.5</v>
      </c>
      <c r="I5" s="16">
        <v>2</v>
      </c>
      <c r="J5" s="17">
        <f>H5*I5</f>
        <v>3</v>
      </c>
      <c r="K5" s="18" t="str">
        <f t="shared" ref="K5:K12" si="2">IF($D$24&gt;=J5, "TOO SMALL", "OK")</f>
        <v>TOO SMALL</v>
      </c>
    </row>
    <row r="6" spans="1:11" x14ac:dyDescent="0.2">
      <c r="A6" s="10">
        <v>2</v>
      </c>
      <c r="B6" s="3">
        <v>40</v>
      </c>
      <c r="C6" s="3">
        <v>0.111</v>
      </c>
      <c r="D6" s="20">
        <f t="shared" si="0"/>
        <v>4.4400000000000004</v>
      </c>
      <c r="E6" s="42">
        <f t="shared" si="1"/>
        <v>0.38707563084879842</v>
      </c>
      <c r="F6" s="15"/>
      <c r="G6" s="15"/>
      <c r="H6" s="16">
        <v>1.5</v>
      </c>
      <c r="I6" s="16">
        <v>3</v>
      </c>
      <c r="J6" s="17">
        <f t="shared" ref="J6:J12" si="3">H6*I6</f>
        <v>4.5</v>
      </c>
      <c r="K6" s="18" t="str">
        <f t="shared" si="2"/>
        <v>OK</v>
      </c>
    </row>
    <row r="7" spans="1:11" x14ac:dyDescent="0.2">
      <c r="A7" s="10">
        <v>3</v>
      </c>
      <c r="B7" s="3">
        <v>20</v>
      </c>
      <c r="C7" s="3">
        <v>0.1</v>
      </c>
      <c r="D7" s="20">
        <f t="shared" si="0"/>
        <v>2</v>
      </c>
      <c r="E7" s="42">
        <f t="shared" si="1"/>
        <v>0.15707963267948968</v>
      </c>
      <c r="F7" s="15"/>
      <c r="G7" s="15"/>
      <c r="H7" s="16">
        <v>2</v>
      </c>
      <c r="I7" s="16">
        <v>2</v>
      </c>
      <c r="J7" s="17">
        <f t="shared" si="3"/>
        <v>4</v>
      </c>
      <c r="K7" s="18" t="str">
        <f t="shared" si="2"/>
        <v>OK</v>
      </c>
    </row>
    <row r="8" spans="1:11" x14ac:dyDescent="0.2">
      <c r="A8" s="10">
        <v>4</v>
      </c>
      <c r="B8" s="3">
        <v>10</v>
      </c>
      <c r="C8" s="3">
        <v>0.25</v>
      </c>
      <c r="D8" s="20">
        <f t="shared" si="0"/>
        <v>2.5</v>
      </c>
      <c r="E8" s="42">
        <f t="shared" si="1"/>
        <v>0.49087385212340517</v>
      </c>
      <c r="F8" s="15"/>
      <c r="G8" s="15"/>
      <c r="H8" s="16">
        <v>2</v>
      </c>
      <c r="I8" s="16">
        <v>3</v>
      </c>
      <c r="J8" s="17">
        <f t="shared" si="3"/>
        <v>6</v>
      </c>
      <c r="K8" s="18" t="str">
        <f t="shared" si="2"/>
        <v>OK</v>
      </c>
    </row>
    <row r="9" spans="1:11" x14ac:dyDescent="0.2">
      <c r="A9" s="10">
        <v>5</v>
      </c>
      <c r="B9" s="3"/>
      <c r="C9" s="3"/>
      <c r="D9" s="20">
        <f t="shared" si="0"/>
        <v>0</v>
      </c>
      <c r="E9" s="42">
        <f t="shared" si="1"/>
        <v>0</v>
      </c>
      <c r="F9" s="15"/>
      <c r="G9" s="15"/>
      <c r="H9" s="16">
        <v>2</v>
      </c>
      <c r="I9" s="16">
        <v>4</v>
      </c>
      <c r="J9" s="17">
        <f t="shared" si="3"/>
        <v>8</v>
      </c>
      <c r="K9" s="18" t="str">
        <f t="shared" si="2"/>
        <v>OK</v>
      </c>
    </row>
    <row r="10" spans="1:11" x14ac:dyDescent="0.2">
      <c r="A10" s="10">
        <v>6</v>
      </c>
      <c r="B10" s="3"/>
      <c r="C10" s="3"/>
      <c r="D10" s="20">
        <f t="shared" si="0"/>
        <v>0</v>
      </c>
      <c r="E10" s="42">
        <f t="shared" si="1"/>
        <v>0</v>
      </c>
      <c r="F10" s="15"/>
      <c r="G10" s="15"/>
      <c r="H10" s="16">
        <v>3</v>
      </c>
      <c r="I10" s="16">
        <v>3</v>
      </c>
      <c r="J10" s="17">
        <f t="shared" si="3"/>
        <v>9</v>
      </c>
      <c r="K10" s="18" t="str">
        <f t="shared" si="2"/>
        <v>OK</v>
      </c>
    </row>
    <row r="11" spans="1:11" x14ac:dyDescent="0.2">
      <c r="A11" s="10">
        <v>7</v>
      </c>
      <c r="B11" s="3"/>
      <c r="C11" s="3"/>
      <c r="D11" s="20">
        <f t="shared" si="0"/>
        <v>0</v>
      </c>
      <c r="E11" s="42">
        <f t="shared" si="1"/>
        <v>0</v>
      </c>
      <c r="F11" s="15"/>
      <c r="G11" s="15"/>
      <c r="H11" s="16">
        <v>3</v>
      </c>
      <c r="I11" s="16">
        <v>4</v>
      </c>
      <c r="J11" s="17">
        <f t="shared" si="3"/>
        <v>12</v>
      </c>
      <c r="K11" s="18" t="str">
        <f t="shared" si="2"/>
        <v>OK</v>
      </c>
    </row>
    <row r="12" spans="1:11" x14ac:dyDescent="0.2">
      <c r="A12" s="10">
        <v>8</v>
      </c>
      <c r="B12" s="3"/>
      <c r="C12" s="3"/>
      <c r="D12" s="20">
        <f t="shared" si="0"/>
        <v>0</v>
      </c>
      <c r="E12" s="42">
        <f t="shared" si="1"/>
        <v>0</v>
      </c>
      <c r="F12" s="15"/>
      <c r="G12" s="15"/>
      <c r="H12" s="16">
        <v>4</v>
      </c>
      <c r="I12" s="16">
        <v>4</v>
      </c>
      <c r="J12" s="17">
        <f t="shared" si="3"/>
        <v>16</v>
      </c>
      <c r="K12" s="18" t="str">
        <f t="shared" si="2"/>
        <v>OK</v>
      </c>
    </row>
    <row r="13" spans="1:11" x14ac:dyDescent="0.2">
      <c r="A13" s="10">
        <v>9</v>
      </c>
      <c r="B13" s="3"/>
      <c r="C13" s="3"/>
      <c r="D13" s="20">
        <f t="shared" si="0"/>
        <v>0</v>
      </c>
      <c r="E13" s="42">
        <f t="shared" si="1"/>
        <v>0</v>
      </c>
      <c r="F13" s="15"/>
      <c r="G13" s="15"/>
      <c r="H13" s="16"/>
      <c r="I13" s="16"/>
      <c r="J13" s="17"/>
      <c r="K13" s="18"/>
    </row>
    <row r="14" spans="1:11" x14ac:dyDescent="0.2">
      <c r="A14" s="10">
        <v>10</v>
      </c>
      <c r="B14" s="3"/>
      <c r="C14" s="3"/>
      <c r="D14" s="20">
        <f t="shared" si="0"/>
        <v>0</v>
      </c>
      <c r="E14" s="42">
        <f t="shared" si="1"/>
        <v>0</v>
      </c>
      <c r="F14" s="15"/>
      <c r="G14" s="15"/>
      <c r="H14" s="16"/>
      <c r="I14" s="16"/>
      <c r="J14" s="17"/>
      <c r="K14" s="18"/>
    </row>
    <row r="15" spans="1:11" x14ac:dyDescent="0.2">
      <c r="A15" s="11"/>
      <c r="B15" s="15"/>
      <c r="C15" s="15"/>
      <c r="D15" s="15"/>
      <c r="E15" s="42">
        <f>SUM(E5:E14)</f>
        <v>1.5180804020676599</v>
      </c>
      <c r="F15" s="15"/>
      <c r="G15" s="15"/>
      <c r="H15" s="16"/>
      <c r="I15" s="16"/>
      <c r="J15" s="17"/>
      <c r="K15" s="18"/>
    </row>
    <row r="16" spans="1:11" x14ac:dyDescent="0.2">
      <c r="A16" s="8" t="s">
        <v>5</v>
      </c>
      <c r="B16" s="15"/>
      <c r="C16" s="15"/>
      <c r="D16" s="19"/>
      <c r="E16" s="15"/>
      <c r="F16" s="15"/>
      <c r="G16" s="15"/>
      <c r="H16" s="16"/>
      <c r="I16" s="16"/>
      <c r="J16" s="17"/>
      <c r="K16" s="18"/>
    </row>
    <row r="17" spans="1:11" x14ac:dyDescent="0.2">
      <c r="A17" s="11" t="s">
        <v>3</v>
      </c>
      <c r="B17" s="15"/>
      <c r="C17" s="15"/>
      <c r="D17" s="20">
        <f>SUM(D5:D14)</f>
        <v>13.9</v>
      </c>
      <c r="E17" s="15"/>
      <c r="F17" s="15"/>
      <c r="G17" s="15"/>
      <c r="H17" s="16"/>
      <c r="I17" s="16"/>
      <c r="J17" s="17"/>
      <c r="K17" s="18"/>
    </row>
    <row r="18" spans="1:11" ht="13.5" thickBot="1" x14ac:dyDescent="0.25">
      <c r="A18" s="11" t="s">
        <v>4</v>
      </c>
      <c r="B18" s="15"/>
      <c r="C18" s="15"/>
      <c r="D18" s="21">
        <f>SUM(B5:B14)</f>
        <v>110</v>
      </c>
      <c r="E18" s="15"/>
      <c r="F18" s="15"/>
      <c r="G18" s="15"/>
      <c r="H18" s="16"/>
      <c r="I18" s="16"/>
      <c r="J18" s="17"/>
      <c r="K18" s="18"/>
    </row>
    <row r="19" spans="1:11" ht="13.5" thickBot="1" x14ac:dyDescent="0.25">
      <c r="A19" s="11" t="s">
        <v>55</v>
      </c>
      <c r="B19" s="15"/>
      <c r="C19" s="15"/>
      <c r="D19" s="22">
        <f>SQRT((E15/D18)/PI())*2</f>
        <v>0.13255804903375867</v>
      </c>
      <c r="E19" s="15"/>
      <c r="F19" s="15"/>
      <c r="G19" s="15"/>
      <c r="H19" s="16"/>
      <c r="I19" s="16"/>
      <c r="J19" s="17"/>
      <c r="K19" s="18"/>
    </row>
    <row r="20" spans="1:11" x14ac:dyDescent="0.2">
      <c r="A20" s="11"/>
      <c r="B20" s="15"/>
      <c r="C20" s="15"/>
      <c r="D20" s="19"/>
      <c r="E20" s="15"/>
      <c r="F20" s="15"/>
      <c r="G20" s="15"/>
      <c r="H20" s="16"/>
      <c r="I20" s="16"/>
      <c r="J20" s="17"/>
      <c r="K20" s="18"/>
    </row>
    <row r="21" spans="1:11" x14ac:dyDescent="0.2">
      <c r="A21" s="8" t="s">
        <v>6</v>
      </c>
      <c r="B21" s="15"/>
      <c r="C21" s="15"/>
      <c r="D21" s="19"/>
      <c r="E21" s="15"/>
      <c r="F21" s="15"/>
      <c r="G21" s="15"/>
      <c r="H21" s="16"/>
      <c r="I21" s="16"/>
      <c r="J21" s="17"/>
      <c r="K21" s="18"/>
    </row>
    <row r="22" spans="1:11" x14ac:dyDescent="0.2">
      <c r="A22" s="11" t="s">
        <v>30</v>
      </c>
      <c r="B22" s="15"/>
      <c r="C22" s="15"/>
      <c r="D22" s="16">
        <f>(PI()*((D19/2)*(D19/2)))*D18</f>
        <v>1.5180804020676604</v>
      </c>
      <c r="E22" s="15" t="s">
        <v>7</v>
      </c>
      <c r="F22" s="15"/>
      <c r="G22" s="15"/>
      <c r="H22" s="16"/>
      <c r="I22" s="16"/>
      <c r="J22" s="17"/>
      <c r="K22" s="18"/>
    </row>
    <row r="23" spans="1:11" ht="13.5" thickBot="1" x14ac:dyDescent="0.25">
      <c r="A23" s="11" t="s">
        <v>40</v>
      </c>
      <c r="B23" s="15"/>
      <c r="C23" s="15"/>
      <c r="D23" s="15"/>
      <c r="E23" s="15"/>
      <c r="F23" s="15"/>
      <c r="G23" s="15"/>
      <c r="H23" s="16"/>
      <c r="I23" s="16"/>
      <c r="J23" s="17"/>
      <c r="K23" s="18"/>
    </row>
    <row r="24" spans="1:11" ht="13.5" thickBot="1" x14ac:dyDescent="0.25">
      <c r="A24" s="11" t="s">
        <v>43</v>
      </c>
      <c r="B24" s="15"/>
      <c r="C24" s="15"/>
      <c r="D24" s="23">
        <f>D18*(1.85*(D19*D19))</f>
        <v>3.5758280000000013</v>
      </c>
      <c r="E24" s="24" t="s">
        <v>7</v>
      </c>
      <c r="F24" s="15"/>
      <c r="G24" s="15"/>
      <c r="H24" s="16"/>
      <c r="I24" s="16"/>
      <c r="J24" s="17"/>
      <c r="K24" s="18"/>
    </row>
    <row r="25" spans="1:11" x14ac:dyDescent="0.2">
      <c r="A25" s="11"/>
      <c r="B25" s="15"/>
      <c r="C25" s="15"/>
      <c r="D25" s="15"/>
      <c r="E25" s="15"/>
      <c r="F25" s="15"/>
      <c r="G25" s="15"/>
      <c r="H25" s="16"/>
      <c r="I25" s="16"/>
      <c r="J25" s="17"/>
      <c r="K25" s="18"/>
    </row>
    <row r="26" spans="1:11" x14ac:dyDescent="0.2">
      <c r="A26" s="8" t="s">
        <v>22</v>
      </c>
      <c r="B26" s="15"/>
      <c r="C26" s="15"/>
      <c r="D26" s="15"/>
      <c r="E26" s="15"/>
      <c r="F26" s="15"/>
      <c r="G26" s="15"/>
      <c r="H26" s="16"/>
      <c r="I26" s="16"/>
      <c r="J26" s="17"/>
      <c r="K26" s="18"/>
    </row>
    <row r="27" spans="1:11" x14ac:dyDescent="0.2">
      <c r="A27" s="11" t="s">
        <v>24</v>
      </c>
      <c r="B27" s="15"/>
      <c r="C27" s="15"/>
      <c r="D27" s="15"/>
      <c r="E27" s="15"/>
      <c r="F27" s="15"/>
      <c r="G27" s="15"/>
      <c r="H27" s="16"/>
      <c r="I27" s="16"/>
      <c r="J27" s="17"/>
      <c r="K27" s="18"/>
    </row>
    <row r="28" spans="1:11" x14ac:dyDescent="0.2">
      <c r="A28" s="11"/>
      <c r="B28" s="15"/>
      <c r="C28" s="15"/>
      <c r="D28" s="15"/>
      <c r="E28" s="15"/>
      <c r="F28" s="15"/>
      <c r="G28" s="15"/>
      <c r="H28" s="16"/>
      <c r="I28" s="16"/>
      <c r="J28" s="16"/>
      <c r="K28" s="52"/>
    </row>
    <row r="29" spans="1:11" ht="13.5" thickBot="1" x14ac:dyDescent="0.25">
      <c r="A29" s="12"/>
      <c r="B29" s="25"/>
      <c r="C29" s="25"/>
      <c r="D29" s="25"/>
      <c r="E29" s="25"/>
      <c r="F29" s="25"/>
      <c r="G29" s="15"/>
      <c r="H29" s="16"/>
      <c r="I29" s="16"/>
      <c r="J29" s="16"/>
      <c r="K29" s="52"/>
    </row>
    <row r="30" spans="1:11" x14ac:dyDescent="0.2">
      <c r="A30" s="8" t="s">
        <v>15</v>
      </c>
      <c r="B30" s="15"/>
      <c r="C30" s="15"/>
      <c r="D30" s="15"/>
      <c r="E30" s="15"/>
      <c r="F30" s="15"/>
      <c r="G30" s="15"/>
      <c r="H30" s="16"/>
      <c r="I30" s="16"/>
      <c r="J30" s="16"/>
      <c r="K30" s="52"/>
    </row>
    <row r="31" spans="1:11" x14ac:dyDescent="0.2">
      <c r="A31" s="8" t="s">
        <v>23</v>
      </c>
      <c r="B31" s="15"/>
      <c r="C31" s="15"/>
      <c r="D31" s="15"/>
      <c r="E31" s="15"/>
      <c r="F31" s="15"/>
      <c r="G31" s="15"/>
      <c r="H31" s="16"/>
      <c r="I31" s="16"/>
      <c r="J31" s="16"/>
      <c r="K31" s="52"/>
    </row>
    <row r="32" spans="1:11" x14ac:dyDescent="0.2">
      <c r="A32" s="11" t="s">
        <v>9</v>
      </c>
      <c r="B32" s="15"/>
      <c r="C32" s="15"/>
      <c r="D32" s="4">
        <v>2</v>
      </c>
      <c r="E32" s="15"/>
      <c r="F32" s="15"/>
      <c r="G32" s="15"/>
      <c r="H32" s="16"/>
      <c r="I32" s="16"/>
      <c r="J32" s="16"/>
      <c r="K32" s="52"/>
    </row>
    <row r="33" spans="1:11" x14ac:dyDescent="0.2">
      <c r="A33" s="11" t="s">
        <v>10</v>
      </c>
      <c r="B33" s="15"/>
      <c r="C33" s="15"/>
      <c r="D33" s="4">
        <v>2</v>
      </c>
      <c r="E33" s="15"/>
      <c r="F33" s="15"/>
      <c r="G33" s="15"/>
      <c r="H33" s="16"/>
      <c r="I33" s="16"/>
      <c r="J33" s="16"/>
      <c r="K33" s="52"/>
    </row>
    <row r="34" spans="1:11" x14ac:dyDescent="0.2">
      <c r="A34" s="11" t="s">
        <v>11</v>
      </c>
      <c r="B34" s="15"/>
      <c r="C34" s="15"/>
      <c r="D34" s="30">
        <f>D19</f>
        <v>0.13255804903375867</v>
      </c>
      <c r="E34" s="15"/>
      <c r="F34" s="15"/>
      <c r="G34" s="15"/>
      <c r="H34" s="16"/>
      <c r="I34" s="16"/>
      <c r="J34" s="16"/>
      <c r="K34" s="52"/>
    </row>
    <row r="35" spans="1:11" x14ac:dyDescent="0.2">
      <c r="A35" s="11"/>
      <c r="B35" s="15"/>
      <c r="C35" s="15"/>
      <c r="D35" s="19"/>
      <c r="E35" s="15"/>
      <c r="F35" s="15"/>
      <c r="G35" s="15"/>
      <c r="H35" s="16"/>
      <c r="I35" s="16"/>
      <c r="J35" s="16"/>
      <c r="K35" s="52"/>
    </row>
    <row r="36" spans="1:11" ht="13.5" thickBot="1" x14ac:dyDescent="0.25">
      <c r="A36" s="8" t="s">
        <v>12</v>
      </c>
      <c r="B36" s="15"/>
      <c r="C36" s="15"/>
      <c r="D36" s="19"/>
      <c r="E36" s="15"/>
      <c r="F36" s="15"/>
      <c r="G36" s="15"/>
      <c r="H36" s="16"/>
      <c r="I36" s="16"/>
      <c r="J36" s="16"/>
      <c r="K36" s="52"/>
    </row>
    <row r="37" spans="1:11" ht="13.5" thickBot="1" x14ac:dyDescent="0.25">
      <c r="A37" s="11" t="s">
        <v>44</v>
      </c>
      <c r="B37" s="15"/>
      <c r="C37" s="15"/>
      <c r="D37" s="31">
        <f>ROUNDDOWN((D32*D33)/(1.85*(D34*D34)),)</f>
        <v>123</v>
      </c>
      <c r="E37" s="24" t="s">
        <v>14</v>
      </c>
      <c r="F37" s="15"/>
      <c r="G37" s="15"/>
      <c r="H37" s="16"/>
      <c r="I37" s="16"/>
      <c r="J37" s="16"/>
      <c r="K37" s="52"/>
    </row>
    <row r="38" spans="1:11" x14ac:dyDescent="0.2">
      <c r="A38" s="11"/>
      <c r="B38" s="15"/>
      <c r="C38" s="15"/>
      <c r="D38" s="15"/>
      <c r="E38" s="15"/>
      <c r="F38" s="15"/>
      <c r="G38" s="15"/>
      <c r="H38" s="16"/>
      <c r="I38" s="16"/>
      <c r="J38" s="16"/>
      <c r="K38" s="52"/>
    </row>
    <row r="39" spans="1:11" x14ac:dyDescent="0.2">
      <c r="A39" s="8" t="s">
        <v>16</v>
      </c>
      <c r="B39" s="15"/>
      <c r="C39" s="15"/>
      <c r="D39" s="27" t="str">
        <f>IF(D37&gt;=D18,"YES","NO")</f>
        <v>YES</v>
      </c>
      <c r="E39" s="15"/>
      <c r="F39" s="28"/>
      <c r="G39" s="28"/>
      <c r="H39" s="16"/>
      <c r="I39" s="16"/>
      <c r="J39" s="17"/>
      <c r="K39" s="18"/>
    </row>
    <row r="40" spans="1:11" ht="12.75" customHeight="1" x14ac:dyDescent="0.2">
      <c r="A40" s="8"/>
      <c r="B40" s="15"/>
      <c r="C40" s="15"/>
      <c r="D40" s="27"/>
      <c r="E40" s="15"/>
      <c r="F40" s="28"/>
      <c r="G40" s="28"/>
      <c r="H40" s="16"/>
      <c r="I40" s="16"/>
      <c r="J40" s="17"/>
      <c r="K40" s="18"/>
    </row>
    <row r="41" spans="1:11" x14ac:dyDescent="0.2">
      <c r="A41" s="13" t="s">
        <v>42</v>
      </c>
      <c r="B41" s="15"/>
      <c r="C41" s="15"/>
      <c r="D41" s="27"/>
      <c r="E41" s="15"/>
      <c r="F41" s="28"/>
      <c r="G41" s="28"/>
      <c r="H41" s="16"/>
      <c r="I41" s="16"/>
      <c r="J41" s="17"/>
      <c r="K41" s="18"/>
    </row>
    <row r="42" spans="1:11" x14ac:dyDescent="0.2">
      <c r="A42" s="13" t="s">
        <v>59</v>
      </c>
      <c r="B42" s="15"/>
      <c r="C42" s="15"/>
      <c r="D42" s="27"/>
      <c r="E42" s="15"/>
      <c r="F42" s="28"/>
      <c r="G42" s="28"/>
      <c r="H42" s="16"/>
      <c r="I42" s="16"/>
      <c r="J42" s="17"/>
      <c r="K42" s="18"/>
    </row>
    <row r="43" spans="1:11" ht="13.5" thickBot="1" x14ac:dyDescent="0.25">
      <c r="A43" s="14" t="s">
        <v>33</v>
      </c>
      <c r="B43" s="26"/>
      <c r="C43" s="26"/>
      <c r="D43" s="26"/>
      <c r="E43" s="26"/>
      <c r="F43" s="26"/>
      <c r="G43" s="26"/>
      <c r="H43" s="26"/>
      <c r="I43" s="26"/>
      <c r="J43" s="26"/>
      <c r="K43" s="29"/>
    </row>
    <row r="65536" spans="1:1" x14ac:dyDescent="0.2">
      <c r="A65536" s="6"/>
    </row>
  </sheetData>
  <sheetProtection password="E8F7" sheet="1" objects="1" scenarios="1"/>
  <mergeCells count="2">
    <mergeCell ref="J3:J4"/>
    <mergeCell ref="H3:I3"/>
  </mergeCells>
  <phoneticPr fontId="0" type="noConversion"/>
  <conditionalFormatting sqref="D39">
    <cfRule type="cellIs" dxfId="27" priority="9" stopIfTrue="1" operator="equal">
      <formula>"YES"</formula>
    </cfRule>
  </conditionalFormatting>
  <conditionalFormatting sqref="K42">
    <cfRule type="cellIs" dxfId="26" priority="3" stopIfTrue="1" operator="equal">
      <formula>"TOO SMALL"</formula>
    </cfRule>
    <cfRule type="cellIs" dxfId="25" priority="4" stopIfTrue="1" operator="equal">
      <formula>"OK"</formula>
    </cfRule>
  </conditionalFormatting>
  <conditionalFormatting sqref="J42">
    <cfRule type="cellIs" dxfId="24" priority="1" stopIfTrue="1" operator="lessThan">
      <formula>$D$24</formula>
    </cfRule>
    <cfRule type="cellIs" dxfId="23" priority="2" stopIfTrue="1" operator="greaterThan">
      <formula>$D$24</formula>
    </cfRule>
  </conditionalFormatting>
  <conditionalFormatting sqref="J5:J12">
    <cfRule type="cellIs" dxfId="22" priority="7" stopIfTrue="1" operator="lessThan">
      <formula>$D$24</formula>
    </cfRule>
    <cfRule type="cellIs" dxfId="21" priority="8" stopIfTrue="1" operator="greaterThan">
      <formula>$D$24</formula>
    </cfRule>
  </conditionalFormatting>
  <conditionalFormatting sqref="K5:K12">
    <cfRule type="cellIs" dxfId="20" priority="5" stopIfTrue="1" operator="equal">
      <formula>"TOO SMALL"</formula>
    </cfRule>
    <cfRule type="cellIs" dxfId="19" priority="6" stopIfTrue="1" operator="equal">
      <formula>"OK"</formula>
    </cfRule>
  </conditionalFormatting>
  <hyperlinks>
    <hyperlink ref="H2" r:id="rId1"/>
  </hyperlinks>
  <printOptions horizontalCentered="1"/>
  <pageMargins left="0.49" right="0.45" top="0.63" bottom="0.49" header="0.5" footer="0.37"/>
  <pageSetup scale="95" orientation="landscape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65531"/>
  <sheetViews>
    <sheetView view="pageBreakPreview" zoomScaleNormal="100" zoomScaleSheetLayoutView="100" workbookViewId="0">
      <selection activeCell="B5" sqref="B5"/>
    </sheetView>
  </sheetViews>
  <sheetFormatPr defaultRowHeight="12.75" x14ac:dyDescent="0.2"/>
  <cols>
    <col min="1" max="1" width="14.7109375" style="1" customWidth="1"/>
    <col min="2" max="2" width="16.7109375" style="1" customWidth="1"/>
    <col min="3" max="3" width="16.5703125" style="1" customWidth="1"/>
    <col min="4" max="7" width="9.140625" style="1"/>
    <col min="8" max="8" width="10.7109375" style="1" customWidth="1"/>
    <col min="9" max="9" width="10.85546875" style="1" customWidth="1"/>
    <col min="10" max="10" width="10.5703125" style="1" customWidth="1"/>
    <col min="11" max="11" width="15" style="2" customWidth="1"/>
    <col min="12" max="16384" width="9.140625" style="1"/>
  </cols>
  <sheetData>
    <row r="1" spans="1:11" ht="18" x14ac:dyDescent="0.25">
      <c r="A1" s="7" t="s">
        <v>66</v>
      </c>
      <c r="B1" s="32"/>
      <c r="C1" s="32"/>
      <c r="D1" s="32"/>
      <c r="E1" s="32"/>
      <c r="F1" s="32"/>
      <c r="G1" s="32"/>
      <c r="H1" s="33" t="s">
        <v>34</v>
      </c>
      <c r="I1" s="32"/>
      <c r="J1" s="32"/>
      <c r="K1" s="34"/>
    </row>
    <row r="2" spans="1:11" x14ac:dyDescent="0.2">
      <c r="A2" s="8"/>
      <c r="B2" s="15"/>
      <c r="C2" s="15"/>
      <c r="D2" s="15"/>
      <c r="E2" s="15"/>
      <c r="F2" s="15"/>
      <c r="G2" s="15"/>
      <c r="H2" s="35" t="s">
        <v>31</v>
      </c>
      <c r="I2" s="15"/>
      <c r="J2" s="15"/>
      <c r="K2" s="36"/>
    </row>
    <row r="3" spans="1:11" x14ac:dyDescent="0.2">
      <c r="A3" s="8" t="s">
        <v>8</v>
      </c>
      <c r="B3" s="15"/>
      <c r="C3" s="15"/>
      <c r="D3" s="15"/>
      <c r="E3" s="15"/>
      <c r="F3" s="15"/>
      <c r="G3" s="15"/>
      <c r="H3" s="56" t="s">
        <v>17</v>
      </c>
      <c r="I3" s="56"/>
      <c r="J3" s="56" t="s">
        <v>18</v>
      </c>
      <c r="K3" s="18"/>
    </row>
    <row r="4" spans="1:11" x14ac:dyDescent="0.2">
      <c r="A4" s="9" t="s">
        <v>0</v>
      </c>
      <c r="B4" s="39" t="s">
        <v>1</v>
      </c>
      <c r="C4" s="39" t="s">
        <v>2</v>
      </c>
      <c r="D4" s="39"/>
      <c r="E4" s="24" t="s">
        <v>54</v>
      </c>
      <c r="F4" s="15"/>
      <c r="G4" s="15"/>
      <c r="H4" s="37" t="s">
        <v>19</v>
      </c>
      <c r="I4" s="37" t="s">
        <v>20</v>
      </c>
      <c r="J4" s="56"/>
      <c r="K4" s="38" t="s">
        <v>21</v>
      </c>
    </row>
    <row r="5" spans="1:11" x14ac:dyDescent="0.2">
      <c r="A5" s="10">
        <v>1</v>
      </c>
      <c r="B5" s="3">
        <v>40</v>
      </c>
      <c r="C5" s="3">
        <v>0.124</v>
      </c>
      <c r="D5" s="41">
        <f>B5*C5</f>
        <v>4.96</v>
      </c>
      <c r="E5" s="42">
        <f t="shared" ref="E5:E14" si="0">PI()*(POWER(C5/2,2)*B5)</f>
        <v>0.48305128641596651</v>
      </c>
      <c r="F5" s="15"/>
      <c r="G5" s="55" t="s">
        <v>68</v>
      </c>
      <c r="H5" s="16">
        <v>2</v>
      </c>
      <c r="I5" s="16">
        <v>2</v>
      </c>
      <c r="J5" s="17">
        <f t="shared" ref="J5:J6" si="1">H5*I5</f>
        <v>4</v>
      </c>
      <c r="K5" s="18" t="str">
        <f t="shared" ref="K5:K6" si="2">IF($D$24&gt;=J5, "TOO SMALL", "OK")</f>
        <v>OK</v>
      </c>
    </row>
    <row r="6" spans="1:11" x14ac:dyDescent="0.2">
      <c r="A6" s="10">
        <v>2</v>
      </c>
      <c r="B6" s="3">
        <v>40</v>
      </c>
      <c r="C6" s="3">
        <v>0.111</v>
      </c>
      <c r="D6" s="41">
        <f>B6*C6</f>
        <v>4.4400000000000004</v>
      </c>
      <c r="E6" s="42">
        <f t="shared" si="0"/>
        <v>0.38707563084879842</v>
      </c>
      <c r="F6" s="15"/>
      <c r="G6" s="55" t="s">
        <v>69</v>
      </c>
      <c r="H6" s="16">
        <v>2</v>
      </c>
      <c r="I6" s="16">
        <v>3</v>
      </c>
      <c r="J6" s="17">
        <f t="shared" si="1"/>
        <v>6</v>
      </c>
      <c r="K6" s="18" t="str">
        <f t="shared" si="2"/>
        <v>OK</v>
      </c>
    </row>
    <row r="7" spans="1:11" x14ac:dyDescent="0.2">
      <c r="A7" s="10">
        <v>3</v>
      </c>
      <c r="B7" s="3">
        <v>20</v>
      </c>
      <c r="C7" s="3">
        <v>0.1</v>
      </c>
      <c r="D7" s="41">
        <f>B7*C7</f>
        <v>2</v>
      </c>
      <c r="E7" s="42">
        <f t="shared" si="0"/>
        <v>0.15707963267948968</v>
      </c>
      <c r="F7" s="15"/>
      <c r="G7" s="55" t="s">
        <v>70</v>
      </c>
      <c r="H7" s="16">
        <v>2</v>
      </c>
      <c r="I7" s="16">
        <v>4</v>
      </c>
      <c r="J7" s="17">
        <f>H7*I7</f>
        <v>8</v>
      </c>
      <c r="K7" s="18" t="str">
        <f>IF($D$24&gt;=J7, "TOO SMALL", "OK")</f>
        <v>OK</v>
      </c>
    </row>
    <row r="8" spans="1:11" x14ac:dyDescent="0.2">
      <c r="A8" s="10">
        <v>4</v>
      </c>
      <c r="B8" s="3">
        <v>10</v>
      </c>
      <c r="C8" s="3">
        <v>0.25</v>
      </c>
      <c r="D8" s="41">
        <f t="shared" ref="D8:D14" si="3">B8*C8</f>
        <v>2.5</v>
      </c>
      <c r="E8" s="42">
        <f t="shared" si="0"/>
        <v>0.49087385212340517</v>
      </c>
      <c r="F8" s="15"/>
      <c r="G8" s="15"/>
      <c r="H8" s="16"/>
      <c r="I8" s="16"/>
      <c r="J8" s="17"/>
      <c r="K8" s="18"/>
    </row>
    <row r="9" spans="1:11" x14ac:dyDescent="0.2">
      <c r="A9" s="10">
        <v>5</v>
      </c>
      <c r="B9" s="3"/>
      <c r="C9" s="3"/>
      <c r="D9" s="41">
        <f t="shared" si="3"/>
        <v>0</v>
      </c>
      <c r="E9" s="42">
        <f t="shared" si="0"/>
        <v>0</v>
      </c>
      <c r="F9" s="15"/>
      <c r="G9" s="15"/>
      <c r="H9" s="16"/>
      <c r="I9" s="16"/>
      <c r="J9" s="17"/>
      <c r="K9" s="18"/>
    </row>
    <row r="10" spans="1:11" x14ac:dyDescent="0.2">
      <c r="A10" s="10">
        <v>6</v>
      </c>
      <c r="B10" s="3"/>
      <c r="C10" s="3"/>
      <c r="D10" s="41">
        <f t="shared" si="3"/>
        <v>0</v>
      </c>
      <c r="E10" s="42">
        <f t="shared" si="0"/>
        <v>0</v>
      </c>
      <c r="F10" s="15"/>
      <c r="G10" s="15"/>
      <c r="H10" s="16"/>
      <c r="I10" s="16"/>
      <c r="J10" s="17"/>
      <c r="K10" s="18"/>
    </row>
    <row r="11" spans="1:11" x14ac:dyDescent="0.2">
      <c r="A11" s="10">
        <v>7</v>
      </c>
      <c r="B11" s="3"/>
      <c r="C11" s="3"/>
      <c r="D11" s="41">
        <f t="shared" si="3"/>
        <v>0</v>
      </c>
      <c r="E11" s="42">
        <f t="shared" si="0"/>
        <v>0</v>
      </c>
      <c r="F11" s="15"/>
      <c r="G11" s="15"/>
      <c r="H11" s="16"/>
      <c r="I11" s="16"/>
      <c r="J11" s="17"/>
      <c r="K11" s="18"/>
    </row>
    <row r="12" spans="1:11" x14ac:dyDescent="0.2">
      <c r="A12" s="10">
        <v>8</v>
      </c>
      <c r="B12" s="3"/>
      <c r="C12" s="3"/>
      <c r="D12" s="41">
        <f t="shared" si="3"/>
        <v>0</v>
      </c>
      <c r="E12" s="42">
        <f t="shared" si="0"/>
        <v>0</v>
      </c>
      <c r="F12" s="15"/>
      <c r="G12" s="15"/>
      <c r="H12" s="16"/>
      <c r="I12" s="16"/>
      <c r="J12" s="17"/>
      <c r="K12" s="18"/>
    </row>
    <row r="13" spans="1:11" x14ac:dyDescent="0.2">
      <c r="A13" s="10">
        <v>9</v>
      </c>
      <c r="B13" s="3"/>
      <c r="C13" s="3"/>
      <c r="D13" s="41">
        <f t="shared" si="3"/>
        <v>0</v>
      </c>
      <c r="E13" s="42">
        <f t="shared" si="0"/>
        <v>0</v>
      </c>
      <c r="F13" s="15"/>
      <c r="G13" s="15"/>
      <c r="H13" s="16"/>
      <c r="I13" s="16"/>
      <c r="J13" s="17"/>
      <c r="K13" s="18"/>
    </row>
    <row r="14" spans="1:11" x14ac:dyDescent="0.2">
      <c r="A14" s="10">
        <v>10</v>
      </c>
      <c r="B14" s="3"/>
      <c r="C14" s="3"/>
      <c r="D14" s="41">
        <f t="shared" si="3"/>
        <v>0</v>
      </c>
      <c r="E14" s="42">
        <f t="shared" si="0"/>
        <v>0</v>
      </c>
      <c r="F14" s="15"/>
      <c r="G14" s="15"/>
      <c r="H14" s="16"/>
      <c r="I14" s="16"/>
      <c r="J14" s="17"/>
      <c r="K14" s="18"/>
    </row>
    <row r="15" spans="1:11" x14ac:dyDescent="0.2">
      <c r="A15" s="11"/>
      <c r="B15" s="15"/>
      <c r="C15" s="15"/>
      <c r="D15" s="15"/>
      <c r="E15" s="42">
        <f>SUM(E5:E14)</f>
        <v>1.5180804020676599</v>
      </c>
      <c r="F15" s="15"/>
      <c r="G15" s="15"/>
      <c r="H15" s="16"/>
      <c r="I15" s="16"/>
      <c r="J15" s="17"/>
      <c r="K15" s="18"/>
    </row>
    <row r="16" spans="1:11" x14ac:dyDescent="0.2">
      <c r="A16" s="8" t="s">
        <v>5</v>
      </c>
      <c r="B16" s="15"/>
      <c r="C16" s="15"/>
      <c r="D16" s="19"/>
      <c r="E16" s="15"/>
      <c r="F16" s="15"/>
      <c r="G16" s="15"/>
      <c r="H16" s="16"/>
      <c r="I16" s="16"/>
      <c r="J16" s="17"/>
      <c r="K16" s="18"/>
    </row>
    <row r="17" spans="1:11" x14ac:dyDescent="0.2">
      <c r="A17" s="11" t="s">
        <v>3</v>
      </c>
      <c r="B17" s="15"/>
      <c r="C17" s="15"/>
      <c r="D17" s="20">
        <f>SUM(D5:D14)</f>
        <v>13.9</v>
      </c>
      <c r="E17" s="15"/>
      <c r="F17" s="15"/>
      <c r="G17" s="15"/>
      <c r="H17" s="16"/>
      <c r="I17" s="16"/>
      <c r="J17" s="17"/>
      <c r="K17" s="18"/>
    </row>
    <row r="18" spans="1:11" ht="13.5" thickBot="1" x14ac:dyDescent="0.25">
      <c r="A18" s="11" t="s">
        <v>4</v>
      </c>
      <c r="B18" s="15"/>
      <c r="C18" s="15"/>
      <c r="D18" s="21">
        <f>SUM(B5:B14)</f>
        <v>110</v>
      </c>
      <c r="E18" s="15"/>
      <c r="F18" s="15"/>
      <c r="G18" s="15"/>
      <c r="H18" s="16"/>
      <c r="I18" s="16"/>
      <c r="J18" s="17"/>
      <c r="K18" s="18"/>
    </row>
    <row r="19" spans="1:11" ht="13.5" thickBot="1" x14ac:dyDescent="0.25">
      <c r="A19" s="11" t="s">
        <v>55</v>
      </c>
      <c r="B19" s="15"/>
      <c r="C19" s="15"/>
      <c r="D19" s="22">
        <f>SQRT((E15/D18)/PI())*2</f>
        <v>0.13255804903375867</v>
      </c>
      <c r="E19" s="15"/>
      <c r="F19" s="15"/>
      <c r="G19" s="15"/>
      <c r="H19" s="16"/>
      <c r="I19" s="16"/>
      <c r="J19" s="17"/>
      <c r="K19" s="18"/>
    </row>
    <row r="20" spans="1:11" x14ac:dyDescent="0.2">
      <c r="A20" s="11"/>
      <c r="B20" s="15"/>
      <c r="C20" s="15"/>
      <c r="D20" s="19"/>
      <c r="E20" s="15"/>
      <c r="F20" s="15"/>
      <c r="G20" s="15"/>
      <c r="H20" s="16"/>
      <c r="I20" s="16"/>
      <c r="J20" s="17"/>
      <c r="K20" s="18"/>
    </row>
    <row r="21" spans="1:11" x14ac:dyDescent="0.2">
      <c r="A21" s="8" t="s">
        <v>6</v>
      </c>
      <c r="B21" s="15"/>
      <c r="C21" s="15"/>
      <c r="D21" s="19"/>
      <c r="E21" s="15"/>
      <c r="F21" s="15"/>
      <c r="G21" s="15"/>
      <c r="H21" s="16"/>
      <c r="I21" s="16"/>
      <c r="J21" s="17"/>
      <c r="K21" s="18"/>
    </row>
    <row r="22" spans="1:11" x14ac:dyDescent="0.2">
      <c r="A22" s="11" t="s">
        <v>30</v>
      </c>
      <c r="B22" s="15"/>
      <c r="C22" s="15"/>
      <c r="D22" s="16">
        <f>(PI()*((D19/2)*(D19/2)))*D18</f>
        <v>1.5180804020676604</v>
      </c>
      <c r="E22" s="15" t="s">
        <v>7</v>
      </c>
      <c r="F22" s="15"/>
      <c r="G22" s="15"/>
      <c r="H22" s="16"/>
      <c r="I22" s="16"/>
      <c r="J22" s="17"/>
      <c r="K22" s="18"/>
    </row>
    <row r="23" spans="1:11" ht="13.5" thickBot="1" x14ac:dyDescent="0.25">
      <c r="A23" s="11" t="s">
        <v>40</v>
      </c>
      <c r="B23" s="15"/>
      <c r="C23" s="15"/>
      <c r="D23" s="15"/>
      <c r="E23" s="15"/>
      <c r="F23" s="15"/>
      <c r="G23" s="15"/>
      <c r="H23" s="16"/>
      <c r="I23" s="16"/>
      <c r="J23" s="17"/>
      <c r="K23" s="18"/>
    </row>
    <row r="24" spans="1:11" ht="13.5" thickBot="1" x14ac:dyDescent="0.25">
      <c r="A24" s="11" t="s">
        <v>29</v>
      </c>
      <c r="B24" s="15"/>
      <c r="C24" s="15"/>
      <c r="D24" s="23">
        <f>D18*(1.75*(D19*D19))</f>
        <v>3.382540000000001</v>
      </c>
      <c r="E24" s="24" t="s">
        <v>7</v>
      </c>
      <c r="F24" s="15"/>
      <c r="G24" s="15"/>
      <c r="H24" s="16"/>
      <c r="I24" s="16"/>
      <c r="J24" s="17"/>
      <c r="K24" s="18"/>
    </row>
    <row r="25" spans="1:11" x14ac:dyDescent="0.2">
      <c r="A25" s="11"/>
      <c r="B25" s="15"/>
      <c r="C25" s="15"/>
      <c r="D25" s="15"/>
      <c r="E25" s="15"/>
      <c r="F25" s="15"/>
      <c r="G25" s="15"/>
      <c r="H25" s="16"/>
      <c r="I25" s="16"/>
      <c r="J25" s="17"/>
      <c r="K25" s="18"/>
    </row>
    <row r="26" spans="1:11" x14ac:dyDescent="0.2">
      <c r="A26" s="8" t="s">
        <v>22</v>
      </c>
      <c r="B26" s="15"/>
      <c r="C26" s="15"/>
      <c r="D26" s="15"/>
      <c r="E26" s="15"/>
      <c r="F26" s="15"/>
      <c r="G26" s="15"/>
      <c r="H26" s="16"/>
      <c r="I26" s="16"/>
      <c r="J26" s="17"/>
      <c r="K26" s="18"/>
    </row>
    <row r="27" spans="1:11" x14ac:dyDescent="0.2">
      <c r="A27" s="11" t="s">
        <v>24</v>
      </c>
      <c r="B27" s="15"/>
      <c r="C27" s="15"/>
      <c r="D27" s="15"/>
      <c r="E27" s="15"/>
      <c r="F27" s="15"/>
      <c r="G27" s="15"/>
      <c r="H27" s="16"/>
      <c r="I27" s="16"/>
      <c r="J27" s="17"/>
      <c r="K27" s="18"/>
    </row>
    <row r="28" spans="1:11" x14ac:dyDescent="0.2">
      <c r="A28" s="11"/>
      <c r="B28" s="15"/>
      <c r="C28" s="15"/>
      <c r="D28" s="15"/>
      <c r="E28" s="15"/>
      <c r="F28" s="15"/>
      <c r="G28" s="15"/>
      <c r="H28" s="16"/>
      <c r="I28" s="16"/>
      <c r="J28" s="17"/>
      <c r="K28" s="18"/>
    </row>
    <row r="29" spans="1:11" ht="13.5" thickBot="1" x14ac:dyDescent="0.25">
      <c r="A29" s="12"/>
      <c r="B29" s="25"/>
      <c r="C29" s="25"/>
      <c r="D29" s="25"/>
      <c r="E29" s="25"/>
      <c r="F29" s="25"/>
      <c r="G29" s="15"/>
      <c r="H29" s="16"/>
      <c r="I29" s="16"/>
      <c r="J29" s="17"/>
      <c r="K29" s="18"/>
    </row>
    <row r="30" spans="1:11" x14ac:dyDescent="0.2">
      <c r="A30" s="8" t="s">
        <v>49</v>
      </c>
      <c r="B30" s="15"/>
      <c r="C30" s="15"/>
      <c r="D30" s="15"/>
      <c r="E30" s="15"/>
      <c r="F30" s="15"/>
      <c r="G30" s="15"/>
      <c r="H30" s="16"/>
      <c r="I30" s="16"/>
      <c r="J30" s="17"/>
      <c r="K30" s="18"/>
    </row>
    <row r="31" spans="1:11" ht="13.5" thickBot="1" x14ac:dyDescent="0.25">
      <c r="A31" s="8" t="s">
        <v>67</v>
      </c>
      <c r="B31" s="15"/>
      <c r="C31" s="15"/>
      <c r="D31" s="15"/>
      <c r="E31" s="15"/>
      <c r="F31" s="15"/>
      <c r="G31" s="15"/>
      <c r="H31" s="16"/>
      <c r="I31" s="16"/>
      <c r="J31" s="17"/>
      <c r="K31" s="18"/>
    </row>
    <row r="32" spans="1:11" ht="13.5" thickBot="1" x14ac:dyDescent="0.25">
      <c r="A32" s="11"/>
      <c r="B32" s="15"/>
      <c r="C32" s="53" t="s">
        <v>68</v>
      </c>
      <c r="D32" s="31">
        <f>ROUNDDOWN((J5)/(1.75*(D19*D19)),)</f>
        <v>130</v>
      </c>
      <c r="E32" s="24" t="s">
        <v>14</v>
      </c>
      <c r="F32" s="15"/>
      <c r="G32" s="15"/>
      <c r="H32" s="16"/>
      <c r="I32" s="16"/>
      <c r="J32" s="17"/>
      <c r="K32" s="18"/>
    </row>
    <row r="33" spans="1:11" ht="13.5" thickBot="1" x14ac:dyDescent="0.25">
      <c r="A33" s="11"/>
      <c r="B33" s="15"/>
      <c r="C33" s="53" t="s">
        <v>69</v>
      </c>
      <c r="D33" s="31">
        <f>ROUNDDOWN((J6)/(1.75*(D19*D19)),)</f>
        <v>195</v>
      </c>
      <c r="E33" s="24" t="s">
        <v>14</v>
      </c>
      <c r="F33" s="15"/>
      <c r="G33" s="15"/>
      <c r="H33" s="16"/>
      <c r="I33" s="16"/>
      <c r="J33" s="17"/>
      <c r="K33" s="18"/>
    </row>
    <row r="34" spans="1:11" ht="13.5" thickBot="1" x14ac:dyDescent="0.25">
      <c r="A34" s="8"/>
      <c r="B34" s="15"/>
      <c r="C34" s="53" t="s">
        <v>70</v>
      </c>
      <c r="D34" s="31">
        <f>ROUNDDOWN((J7)/(1.75*(D19*D19)),)</f>
        <v>260</v>
      </c>
      <c r="E34" s="24" t="s">
        <v>14</v>
      </c>
      <c r="F34" s="28"/>
      <c r="G34" s="15"/>
      <c r="H34" s="16"/>
      <c r="I34" s="16"/>
      <c r="J34" s="17"/>
      <c r="K34" s="18"/>
    </row>
    <row r="35" spans="1:11" ht="12.75" customHeight="1" x14ac:dyDescent="0.2">
      <c r="A35" s="8"/>
      <c r="B35" s="15"/>
      <c r="C35" s="15"/>
      <c r="D35" s="27"/>
      <c r="E35" s="15"/>
      <c r="F35" s="28"/>
      <c r="G35" s="28"/>
      <c r="H35" s="16"/>
      <c r="I35" s="16"/>
      <c r="J35" s="17"/>
      <c r="K35" s="18"/>
    </row>
    <row r="36" spans="1:11" x14ac:dyDescent="0.2">
      <c r="A36" s="13" t="s">
        <v>42</v>
      </c>
      <c r="B36" s="15"/>
      <c r="C36" s="15"/>
      <c r="D36" s="27"/>
      <c r="E36" s="15"/>
      <c r="F36" s="28"/>
      <c r="G36" s="28"/>
      <c r="H36" s="16"/>
      <c r="I36" s="16"/>
      <c r="J36" s="17"/>
      <c r="K36" s="18"/>
    </row>
    <row r="37" spans="1:11" x14ac:dyDescent="0.2">
      <c r="A37" s="13" t="s">
        <v>59</v>
      </c>
      <c r="B37" s="15"/>
      <c r="C37" s="15"/>
      <c r="D37" s="27"/>
      <c r="E37" s="15"/>
      <c r="F37" s="28"/>
      <c r="G37" s="28"/>
      <c r="H37" s="16"/>
      <c r="I37" s="16"/>
      <c r="J37" s="17"/>
      <c r="K37" s="18"/>
    </row>
    <row r="38" spans="1:11" ht="13.5" thickBot="1" x14ac:dyDescent="0.25">
      <c r="A38" s="14" t="s">
        <v>33</v>
      </c>
      <c r="B38" s="26"/>
      <c r="C38" s="26"/>
      <c r="D38" s="26"/>
      <c r="E38" s="26"/>
      <c r="F38" s="26"/>
      <c r="G38" s="26"/>
      <c r="H38" s="26"/>
      <c r="I38" s="26"/>
      <c r="J38" s="26"/>
      <c r="K38" s="29"/>
    </row>
    <row r="40" spans="1:11" x14ac:dyDescent="0.2">
      <c r="A40" s="40"/>
    </row>
    <row r="65531" spans="1:1" x14ac:dyDescent="0.2">
      <c r="A65531" s="6"/>
    </row>
  </sheetData>
  <sheetProtection password="E8F7" sheet="1" objects="1" scenarios="1"/>
  <mergeCells count="2">
    <mergeCell ref="H3:I3"/>
    <mergeCell ref="J3:J4"/>
  </mergeCells>
  <conditionalFormatting sqref="K5:K51">
    <cfRule type="cellIs" dxfId="18" priority="4" stopIfTrue="1" operator="equal">
      <formula>"TOO SMALL"</formula>
    </cfRule>
    <cfRule type="cellIs" dxfId="17" priority="5" stopIfTrue="1" operator="equal">
      <formula>"OK"</formula>
    </cfRule>
  </conditionalFormatting>
  <conditionalFormatting sqref="J5:J51">
    <cfRule type="cellIs" dxfId="16" priority="2" stopIfTrue="1" operator="lessThan">
      <formula>$D$24</formula>
    </cfRule>
    <cfRule type="cellIs" dxfId="15" priority="3" stopIfTrue="1" operator="greaterThan">
      <formula>$D$24</formula>
    </cfRule>
  </conditionalFormatting>
  <hyperlinks>
    <hyperlink ref="H2" r:id="rId1"/>
  </hyperlinks>
  <printOptions horizontalCentered="1"/>
  <pageMargins left="0.46" right="0.52" top="0.76" bottom="0.44" header="0.5" footer="0.33"/>
  <pageSetup scale="95" orientation="landscape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K65531"/>
  <sheetViews>
    <sheetView view="pageBreakPreview" zoomScaleNormal="100" zoomScaleSheetLayoutView="100" workbookViewId="0">
      <selection activeCell="B5" sqref="B5"/>
    </sheetView>
  </sheetViews>
  <sheetFormatPr defaultRowHeight="12.75" x14ac:dyDescent="0.2"/>
  <cols>
    <col min="1" max="1" width="14.7109375" style="1" customWidth="1"/>
    <col min="2" max="2" width="16.7109375" style="1" customWidth="1"/>
    <col min="3" max="3" width="16.5703125" style="1" customWidth="1"/>
    <col min="4" max="7" width="9.140625" style="1"/>
    <col min="8" max="8" width="10.7109375" style="1" customWidth="1"/>
    <col min="9" max="9" width="10.85546875" style="1" customWidth="1"/>
    <col min="10" max="10" width="10.5703125" style="1" customWidth="1"/>
    <col min="11" max="11" width="15" style="2" customWidth="1"/>
    <col min="12" max="16384" width="9.140625" style="1"/>
  </cols>
  <sheetData>
    <row r="1" spans="1:11" ht="18" x14ac:dyDescent="0.25">
      <c r="A1" s="7" t="s">
        <v>65</v>
      </c>
      <c r="B1" s="32"/>
      <c r="C1" s="32"/>
      <c r="D1" s="32"/>
      <c r="E1" s="32"/>
      <c r="F1" s="32"/>
      <c r="G1" s="32"/>
      <c r="H1" s="33" t="s">
        <v>34</v>
      </c>
      <c r="I1" s="32"/>
      <c r="J1" s="32"/>
      <c r="K1" s="34"/>
    </row>
    <row r="2" spans="1:11" x14ac:dyDescent="0.2">
      <c r="A2" s="8"/>
      <c r="B2" s="15"/>
      <c r="C2" s="15"/>
      <c r="D2" s="15"/>
      <c r="E2" s="15"/>
      <c r="F2" s="15"/>
      <c r="G2" s="15"/>
      <c r="H2" s="35" t="s">
        <v>31</v>
      </c>
      <c r="I2" s="15"/>
      <c r="J2" s="15"/>
      <c r="K2" s="36"/>
    </row>
    <row r="3" spans="1:11" x14ac:dyDescent="0.2">
      <c r="A3" s="8" t="s">
        <v>8</v>
      </c>
      <c r="B3" s="15"/>
      <c r="C3" s="15"/>
      <c r="D3" s="15"/>
      <c r="E3" s="15"/>
      <c r="F3" s="15"/>
      <c r="G3" s="15"/>
      <c r="H3" s="56" t="s">
        <v>17</v>
      </c>
      <c r="I3" s="56"/>
      <c r="J3" s="57" t="s">
        <v>45</v>
      </c>
      <c r="K3" s="18"/>
    </row>
    <row r="4" spans="1:11" x14ac:dyDescent="0.2">
      <c r="A4" s="9" t="s">
        <v>0</v>
      </c>
      <c r="B4" s="39" t="s">
        <v>1</v>
      </c>
      <c r="C4" s="39" t="s">
        <v>2</v>
      </c>
      <c r="D4" s="19"/>
      <c r="E4" s="24" t="s">
        <v>54</v>
      </c>
      <c r="F4" s="15"/>
      <c r="G4" s="15"/>
      <c r="H4" s="37" t="s">
        <v>19</v>
      </c>
      <c r="I4" s="37" t="s">
        <v>20</v>
      </c>
      <c r="J4" s="57"/>
      <c r="K4" s="38" t="s">
        <v>21</v>
      </c>
    </row>
    <row r="5" spans="1:11" x14ac:dyDescent="0.2">
      <c r="A5" s="10">
        <v>1</v>
      </c>
      <c r="B5" s="3">
        <v>40</v>
      </c>
      <c r="C5" s="3">
        <v>0.124</v>
      </c>
      <c r="D5" s="20">
        <f t="shared" ref="D5:D14" si="0">B5*C5</f>
        <v>4.96</v>
      </c>
      <c r="E5" s="42">
        <f t="shared" ref="E5:E14" si="1">PI()*(POWER(C5/2,2)*B5)</f>
        <v>0.48305128641596651</v>
      </c>
      <c r="F5" s="15"/>
      <c r="G5" s="15" t="s">
        <v>61</v>
      </c>
      <c r="H5" s="16">
        <v>6.25</v>
      </c>
      <c r="I5" s="16">
        <v>2.15</v>
      </c>
      <c r="J5" s="17">
        <v>4.76</v>
      </c>
      <c r="K5" s="18" t="str">
        <f>IF($D$24&gt;=J5, "TOO SMALL", "OK")</f>
        <v>OK</v>
      </c>
    </row>
    <row r="6" spans="1:11" x14ac:dyDescent="0.2">
      <c r="A6" s="10">
        <v>2</v>
      </c>
      <c r="B6" s="3">
        <v>40</v>
      </c>
      <c r="C6" s="3">
        <v>0.111</v>
      </c>
      <c r="D6" s="20">
        <f t="shared" si="0"/>
        <v>4.4400000000000004</v>
      </c>
      <c r="E6" s="42">
        <f t="shared" si="1"/>
        <v>0.38707563084879842</v>
      </c>
      <c r="F6" s="15"/>
      <c r="G6" s="15" t="s">
        <v>62</v>
      </c>
      <c r="H6" s="16">
        <v>7.25</v>
      </c>
      <c r="I6" s="16">
        <v>3.16</v>
      </c>
      <c r="J6" s="17">
        <v>6.5359999999999996</v>
      </c>
      <c r="K6" s="18" t="str">
        <f>IF($D$24&gt;=J6, "TOO SMALL", "OK")</f>
        <v>OK</v>
      </c>
    </row>
    <row r="7" spans="1:11" x14ac:dyDescent="0.2">
      <c r="A7" s="10">
        <v>3</v>
      </c>
      <c r="B7" s="3">
        <v>20</v>
      </c>
      <c r="C7" s="3">
        <v>0.1</v>
      </c>
      <c r="D7" s="20">
        <f t="shared" si="0"/>
        <v>2</v>
      </c>
      <c r="E7" s="42">
        <f t="shared" si="1"/>
        <v>0.15707963267948968</v>
      </c>
      <c r="F7" s="15"/>
      <c r="G7" s="15" t="s">
        <v>63</v>
      </c>
      <c r="H7" s="16">
        <v>8.25</v>
      </c>
      <c r="I7" s="16">
        <v>4.16</v>
      </c>
      <c r="J7" s="17">
        <v>9.18</v>
      </c>
      <c r="K7" s="18" t="str">
        <f>IF($D$24&gt;=J7, "TOO SMALL", "OK")</f>
        <v>OK</v>
      </c>
    </row>
    <row r="8" spans="1:11" x14ac:dyDescent="0.2">
      <c r="A8" s="10">
        <v>4</v>
      </c>
      <c r="B8" s="3">
        <v>10</v>
      </c>
      <c r="C8" s="3">
        <v>0.25</v>
      </c>
      <c r="D8" s="20">
        <f t="shared" si="0"/>
        <v>2.5</v>
      </c>
      <c r="E8" s="42">
        <f t="shared" si="1"/>
        <v>0.49087385212340517</v>
      </c>
      <c r="F8" s="15"/>
      <c r="G8" s="15"/>
      <c r="H8" s="16"/>
      <c r="I8" s="16"/>
      <c r="J8" s="17"/>
      <c r="K8" s="18"/>
    </row>
    <row r="9" spans="1:11" x14ac:dyDescent="0.2">
      <c r="A9" s="10">
        <v>5</v>
      </c>
      <c r="B9" s="3"/>
      <c r="C9" s="3"/>
      <c r="D9" s="20">
        <f t="shared" si="0"/>
        <v>0</v>
      </c>
      <c r="E9" s="42">
        <f t="shared" si="1"/>
        <v>0</v>
      </c>
      <c r="F9" s="15"/>
      <c r="G9" s="54" t="s">
        <v>64</v>
      </c>
      <c r="H9" s="16"/>
      <c r="I9" s="16"/>
      <c r="J9" s="17"/>
      <c r="K9" s="18"/>
    </row>
    <row r="10" spans="1:11" x14ac:dyDescent="0.2">
      <c r="A10" s="10">
        <v>6</v>
      </c>
      <c r="B10" s="3"/>
      <c r="C10" s="3"/>
      <c r="D10" s="20">
        <f t="shared" si="0"/>
        <v>0</v>
      </c>
      <c r="E10" s="42">
        <f t="shared" si="1"/>
        <v>0</v>
      </c>
      <c r="F10" s="15"/>
      <c r="G10" s="15"/>
      <c r="H10" s="16"/>
      <c r="I10" s="16"/>
      <c r="J10" s="17"/>
      <c r="K10" s="18"/>
    </row>
    <row r="11" spans="1:11" x14ac:dyDescent="0.2">
      <c r="A11" s="10">
        <v>7</v>
      </c>
      <c r="B11" s="3"/>
      <c r="C11" s="3"/>
      <c r="D11" s="20">
        <f t="shared" si="0"/>
        <v>0</v>
      </c>
      <c r="E11" s="42">
        <f t="shared" si="1"/>
        <v>0</v>
      </c>
      <c r="F11" s="15"/>
      <c r="G11" s="15"/>
      <c r="H11" s="16"/>
      <c r="I11" s="16"/>
      <c r="J11" s="17"/>
      <c r="K11" s="18"/>
    </row>
    <row r="12" spans="1:11" x14ac:dyDescent="0.2">
      <c r="A12" s="10">
        <v>8</v>
      </c>
      <c r="B12" s="3"/>
      <c r="C12" s="3"/>
      <c r="D12" s="20">
        <f t="shared" si="0"/>
        <v>0</v>
      </c>
      <c r="E12" s="42">
        <f t="shared" si="1"/>
        <v>0</v>
      </c>
      <c r="F12" s="15"/>
      <c r="G12" s="15"/>
      <c r="H12" s="16"/>
      <c r="I12" s="16"/>
      <c r="J12" s="17"/>
      <c r="K12" s="18"/>
    </row>
    <row r="13" spans="1:11" x14ac:dyDescent="0.2">
      <c r="A13" s="10">
        <v>9</v>
      </c>
      <c r="B13" s="3"/>
      <c r="C13" s="3"/>
      <c r="D13" s="20">
        <f t="shared" si="0"/>
        <v>0</v>
      </c>
      <c r="E13" s="42">
        <f t="shared" si="1"/>
        <v>0</v>
      </c>
      <c r="F13" s="15"/>
      <c r="G13" s="15"/>
      <c r="H13" s="16"/>
      <c r="I13" s="16"/>
      <c r="J13" s="17"/>
      <c r="K13" s="18"/>
    </row>
    <row r="14" spans="1:11" x14ac:dyDescent="0.2">
      <c r="A14" s="10">
        <v>10</v>
      </c>
      <c r="B14" s="3"/>
      <c r="C14" s="3"/>
      <c r="D14" s="20">
        <f t="shared" si="0"/>
        <v>0</v>
      </c>
      <c r="E14" s="42">
        <f t="shared" si="1"/>
        <v>0</v>
      </c>
      <c r="F14" s="15"/>
      <c r="G14" s="15"/>
      <c r="H14" s="16"/>
      <c r="I14" s="16"/>
      <c r="J14" s="17"/>
      <c r="K14" s="18"/>
    </row>
    <row r="15" spans="1:11" x14ac:dyDescent="0.2">
      <c r="A15" s="11"/>
      <c r="B15" s="15"/>
      <c r="C15" s="15"/>
      <c r="D15" s="15"/>
      <c r="E15" s="42">
        <f>SUM(E5:E14)</f>
        <v>1.5180804020676599</v>
      </c>
      <c r="F15" s="15"/>
      <c r="G15" s="15"/>
      <c r="H15" s="16"/>
      <c r="I15" s="16"/>
      <c r="J15" s="17"/>
      <c r="K15" s="18"/>
    </row>
    <row r="16" spans="1:11" x14ac:dyDescent="0.2">
      <c r="A16" s="8" t="s">
        <v>5</v>
      </c>
      <c r="B16" s="15"/>
      <c r="C16" s="15"/>
      <c r="D16" s="19"/>
      <c r="E16" s="15"/>
      <c r="F16" s="15"/>
      <c r="G16" s="15"/>
      <c r="H16" s="16"/>
      <c r="I16" s="16"/>
      <c r="J16" s="17"/>
      <c r="K16" s="18"/>
    </row>
    <row r="17" spans="1:11" x14ac:dyDescent="0.2">
      <c r="A17" s="11" t="s">
        <v>3</v>
      </c>
      <c r="B17" s="15"/>
      <c r="C17" s="15"/>
      <c r="D17" s="20">
        <f>SUM(D5:D14)</f>
        <v>13.9</v>
      </c>
      <c r="E17" s="15"/>
      <c r="F17" s="15"/>
      <c r="G17" s="15"/>
      <c r="H17" s="16"/>
      <c r="I17" s="16"/>
      <c r="J17" s="17"/>
      <c r="K17" s="18"/>
    </row>
    <row r="18" spans="1:11" ht="13.5" thickBot="1" x14ac:dyDescent="0.25">
      <c r="A18" s="11" t="s">
        <v>4</v>
      </c>
      <c r="B18" s="15"/>
      <c r="C18" s="15"/>
      <c r="D18" s="21">
        <f>SUM(B5:B14)</f>
        <v>110</v>
      </c>
      <c r="E18" s="15"/>
      <c r="F18" s="15"/>
      <c r="G18" s="15"/>
      <c r="H18" s="16"/>
      <c r="I18" s="16"/>
      <c r="J18" s="17"/>
      <c r="K18" s="18"/>
    </row>
    <row r="19" spans="1:11" ht="13.5" thickBot="1" x14ac:dyDescent="0.25">
      <c r="A19" s="11" t="s">
        <v>55</v>
      </c>
      <c r="B19" s="15"/>
      <c r="C19" s="15"/>
      <c r="D19" s="22">
        <f>SQRT((E15/D18)/PI())*2</f>
        <v>0.13255804903375867</v>
      </c>
      <c r="E19" s="15"/>
      <c r="F19" s="15"/>
      <c r="G19" s="15"/>
      <c r="H19" s="16"/>
      <c r="I19" s="16"/>
      <c r="J19" s="17"/>
      <c r="K19" s="18"/>
    </row>
    <row r="20" spans="1:11" x14ac:dyDescent="0.2">
      <c r="A20" s="11"/>
      <c r="B20" s="15"/>
      <c r="C20" s="15"/>
      <c r="D20" s="19"/>
      <c r="E20" s="15"/>
      <c r="F20" s="15"/>
      <c r="G20" s="15"/>
      <c r="H20" s="16"/>
      <c r="I20" s="16"/>
      <c r="J20" s="17"/>
      <c r="K20" s="18"/>
    </row>
    <row r="21" spans="1:11" x14ac:dyDescent="0.2">
      <c r="A21" s="8" t="s">
        <v>6</v>
      </c>
      <c r="B21" s="15"/>
      <c r="C21" s="15"/>
      <c r="D21" s="19"/>
      <c r="E21" s="15"/>
      <c r="F21" s="15"/>
      <c r="G21" s="15"/>
      <c r="H21" s="16"/>
      <c r="I21" s="16"/>
      <c r="J21" s="17"/>
      <c r="K21" s="18"/>
    </row>
    <row r="22" spans="1:11" x14ac:dyDescent="0.2">
      <c r="A22" s="11" t="s">
        <v>30</v>
      </c>
      <c r="B22" s="15"/>
      <c r="C22" s="15"/>
      <c r="D22" s="16">
        <f>(PI()*((D19/2)*(D19/2)))*D18</f>
        <v>1.5180804020676604</v>
      </c>
      <c r="E22" s="15" t="s">
        <v>7</v>
      </c>
      <c r="F22" s="15"/>
      <c r="G22" s="15"/>
      <c r="H22" s="16"/>
      <c r="I22" s="16"/>
      <c r="J22" s="17"/>
      <c r="K22" s="18"/>
    </row>
    <row r="23" spans="1:11" ht="13.5" thickBot="1" x14ac:dyDescent="0.25">
      <c r="A23" s="11" t="s">
        <v>40</v>
      </c>
      <c r="B23" s="15"/>
      <c r="C23" s="15"/>
      <c r="D23" s="15"/>
      <c r="E23" s="15"/>
      <c r="F23" s="15"/>
      <c r="G23" s="15"/>
      <c r="H23" s="16"/>
      <c r="I23" s="16"/>
      <c r="J23" s="17"/>
      <c r="K23" s="18"/>
    </row>
    <row r="24" spans="1:11" ht="13.5" thickBot="1" x14ac:dyDescent="0.25">
      <c r="A24" s="11" t="s">
        <v>48</v>
      </c>
      <c r="B24" s="15"/>
      <c r="C24" s="15"/>
      <c r="D24" s="23">
        <f>D18*(2*(D19*D19))</f>
        <v>3.8657600000000012</v>
      </c>
      <c r="E24" s="24" t="s">
        <v>7</v>
      </c>
      <c r="F24" s="15"/>
      <c r="G24" s="15"/>
      <c r="H24" s="16"/>
      <c r="I24" s="16"/>
      <c r="J24" s="17"/>
      <c r="K24" s="18"/>
    </row>
    <row r="25" spans="1:11" x14ac:dyDescent="0.2">
      <c r="A25" s="11"/>
      <c r="B25" s="15"/>
      <c r="C25" s="15"/>
      <c r="D25" s="15"/>
      <c r="E25" s="15"/>
      <c r="F25" s="15"/>
      <c r="G25" s="15"/>
      <c r="H25" s="16"/>
      <c r="I25" s="16"/>
      <c r="J25" s="17"/>
      <c r="K25" s="18"/>
    </row>
    <row r="26" spans="1:11" x14ac:dyDescent="0.2">
      <c r="A26" s="8" t="s">
        <v>22</v>
      </c>
      <c r="B26" s="15"/>
      <c r="C26" s="15"/>
      <c r="D26" s="15"/>
      <c r="E26" s="15"/>
      <c r="F26" s="15"/>
      <c r="G26" s="15"/>
      <c r="H26" s="16"/>
      <c r="I26" s="16"/>
      <c r="J26" s="17"/>
      <c r="K26" s="18"/>
    </row>
    <row r="27" spans="1:11" x14ac:dyDescent="0.2">
      <c r="A27" s="11" t="s">
        <v>24</v>
      </c>
      <c r="B27" s="15"/>
      <c r="C27" s="15"/>
      <c r="D27" s="15"/>
      <c r="E27" s="15"/>
      <c r="F27" s="15"/>
      <c r="G27" s="15"/>
      <c r="H27" s="16"/>
      <c r="I27" s="16"/>
      <c r="J27" s="17"/>
      <c r="K27" s="18"/>
    </row>
    <row r="28" spans="1:11" x14ac:dyDescent="0.2">
      <c r="A28" s="11"/>
      <c r="B28" s="15"/>
      <c r="C28" s="15"/>
      <c r="D28" s="15"/>
      <c r="E28" s="15"/>
      <c r="F28" s="15"/>
      <c r="G28" s="15"/>
      <c r="H28" s="16"/>
      <c r="I28" s="16"/>
      <c r="J28" s="17"/>
      <c r="K28" s="18"/>
    </row>
    <row r="29" spans="1:11" ht="13.5" thickBot="1" x14ac:dyDescent="0.25">
      <c r="A29" s="12"/>
      <c r="B29" s="25"/>
      <c r="C29" s="25"/>
      <c r="D29" s="25"/>
      <c r="E29" s="25"/>
      <c r="F29" s="25"/>
      <c r="G29" s="15"/>
      <c r="H29" s="16"/>
      <c r="I29" s="16"/>
      <c r="J29" s="17"/>
      <c r="K29" s="18"/>
    </row>
    <row r="30" spans="1:11" x14ac:dyDescent="0.2">
      <c r="A30" s="8" t="s">
        <v>49</v>
      </c>
      <c r="B30" s="15"/>
      <c r="C30" s="15"/>
      <c r="D30" s="15"/>
      <c r="E30" s="15"/>
      <c r="F30" s="15"/>
      <c r="G30" s="15"/>
      <c r="H30" s="16"/>
      <c r="I30" s="16"/>
      <c r="J30" s="17"/>
      <c r="K30" s="18"/>
    </row>
    <row r="31" spans="1:11" ht="13.5" thickBot="1" x14ac:dyDescent="0.25">
      <c r="A31" s="8" t="s">
        <v>74</v>
      </c>
      <c r="B31" s="15"/>
      <c r="C31" s="15"/>
      <c r="D31" s="15"/>
      <c r="E31" s="15"/>
      <c r="F31" s="15"/>
      <c r="G31" s="15"/>
      <c r="H31" s="16"/>
      <c r="I31" s="16"/>
      <c r="J31" s="17"/>
      <c r="K31" s="18"/>
    </row>
    <row r="32" spans="1:11" ht="13.5" thickBot="1" x14ac:dyDescent="0.25">
      <c r="A32" s="11"/>
      <c r="B32" s="15"/>
      <c r="C32" s="53" t="s">
        <v>61</v>
      </c>
      <c r="D32" s="31">
        <f>ROUNDDOWN((J5)/(2*(D19*D19)),)</f>
        <v>135</v>
      </c>
      <c r="E32" s="24" t="s">
        <v>14</v>
      </c>
      <c r="F32" s="15"/>
      <c r="G32" s="15"/>
      <c r="H32" s="16"/>
      <c r="I32" s="16"/>
      <c r="J32" s="17"/>
      <c r="K32" s="18"/>
    </row>
    <row r="33" spans="1:11" ht="13.5" thickBot="1" x14ac:dyDescent="0.25">
      <c r="A33" s="11"/>
      <c r="B33" s="15"/>
      <c r="C33" s="53" t="s">
        <v>62</v>
      </c>
      <c r="D33" s="31">
        <f>ROUNDDOWN((J6)/(2*(D19*D19)),)</f>
        <v>185</v>
      </c>
      <c r="E33" s="24" t="s">
        <v>14</v>
      </c>
      <c r="F33" s="15"/>
      <c r="G33" s="15"/>
      <c r="H33" s="16"/>
      <c r="I33" s="16"/>
      <c r="J33" s="17"/>
      <c r="K33" s="18"/>
    </row>
    <row r="34" spans="1:11" ht="13.5" thickBot="1" x14ac:dyDescent="0.25">
      <c r="A34" s="8"/>
      <c r="B34" s="15"/>
      <c r="C34" s="53" t="s">
        <v>63</v>
      </c>
      <c r="D34" s="31">
        <f>ROUNDDOWN((J7)/(2*(D19*D19)),)</f>
        <v>261</v>
      </c>
      <c r="E34" s="24" t="s">
        <v>14</v>
      </c>
      <c r="F34" s="28"/>
      <c r="G34" s="28"/>
      <c r="H34" s="16"/>
      <c r="I34" s="16"/>
      <c r="J34" s="17"/>
      <c r="K34" s="18"/>
    </row>
    <row r="35" spans="1:11" ht="12.75" customHeight="1" x14ac:dyDescent="0.2">
      <c r="A35" s="8"/>
      <c r="B35" s="15"/>
      <c r="C35" s="15"/>
      <c r="D35" s="27"/>
      <c r="E35" s="15"/>
      <c r="F35" s="28"/>
      <c r="G35" s="28"/>
      <c r="H35" s="16"/>
      <c r="I35" s="16"/>
      <c r="J35" s="17"/>
      <c r="K35" s="18"/>
    </row>
    <row r="36" spans="1:11" x14ac:dyDescent="0.2">
      <c r="A36" s="13" t="s">
        <v>42</v>
      </c>
      <c r="B36" s="15"/>
      <c r="C36" s="15"/>
      <c r="D36" s="27"/>
      <c r="E36" s="15"/>
      <c r="F36" s="28"/>
      <c r="G36" s="28"/>
      <c r="H36" s="16"/>
      <c r="I36" s="16"/>
      <c r="J36" s="17"/>
      <c r="K36" s="18"/>
    </row>
    <row r="37" spans="1:11" x14ac:dyDescent="0.2">
      <c r="A37" s="13" t="s">
        <v>59</v>
      </c>
      <c r="B37" s="15"/>
      <c r="C37" s="15"/>
      <c r="D37" s="27"/>
      <c r="E37" s="15"/>
      <c r="F37" s="28"/>
      <c r="G37" s="28"/>
      <c r="H37" s="16"/>
      <c r="I37" s="16"/>
      <c r="J37" s="17"/>
      <c r="K37" s="18"/>
    </row>
    <row r="38" spans="1:11" ht="13.5" thickBot="1" x14ac:dyDescent="0.25">
      <c r="A38" s="14" t="s">
        <v>33</v>
      </c>
      <c r="B38" s="26"/>
      <c r="C38" s="26"/>
      <c r="D38" s="26"/>
      <c r="E38" s="26"/>
      <c r="F38" s="26"/>
      <c r="G38" s="26"/>
      <c r="H38" s="26"/>
      <c r="I38" s="26"/>
      <c r="J38" s="26"/>
      <c r="K38" s="29"/>
    </row>
    <row r="65531" spans="1:1" x14ac:dyDescent="0.2">
      <c r="A65531" s="6"/>
    </row>
  </sheetData>
  <sheetProtection password="E8F7" sheet="1" objects="1" scenarios="1"/>
  <mergeCells count="2">
    <mergeCell ref="H3:I3"/>
    <mergeCell ref="J3:J4"/>
  </mergeCells>
  <conditionalFormatting sqref="K5:K51">
    <cfRule type="cellIs" dxfId="14" priority="4" stopIfTrue="1" operator="equal">
      <formula>"TOO SMALL"</formula>
    </cfRule>
    <cfRule type="cellIs" dxfId="13" priority="5" stopIfTrue="1" operator="equal">
      <formula>"OK"</formula>
    </cfRule>
  </conditionalFormatting>
  <conditionalFormatting sqref="J5:J51">
    <cfRule type="cellIs" dxfId="12" priority="2" stopIfTrue="1" operator="lessThan">
      <formula>$D$24</formula>
    </cfRule>
    <cfRule type="cellIs" dxfId="11" priority="3" stopIfTrue="1" operator="greaterThan">
      <formula>$D$24</formula>
    </cfRule>
  </conditionalFormatting>
  <hyperlinks>
    <hyperlink ref="H2" r:id="rId1"/>
  </hyperlinks>
  <printOptions horizontalCentered="1"/>
  <pageMargins left="0.46" right="0.52" top="0.76" bottom="0.44" header="0.5" footer="0.33"/>
  <pageSetup scale="95" orientation="landscape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65531"/>
  <sheetViews>
    <sheetView view="pageBreakPreview" zoomScaleNormal="100" zoomScaleSheetLayoutView="100" workbookViewId="0">
      <selection activeCell="B5" sqref="B5"/>
    </sheetView>
  </sheetViews>
  <sheetFormatPr defaultRowHeight="12.75" x14ac:dyDescent="0.2"/>
  <cols>
    <col min="1" max="1" width="14.7109375" style="1" customWidth="1"/>
    <col min="2" max="2" width="16.7109375" style="1" customWidth="1"/>
    <col min="3" max="3" width="16.5703125" style="1" customWidth="1"/>
    <col min="4" max="7" width="9.140625" style="1"/>
    <col min="8" max="8" width="10.7109375" style="1" customWidth="1"/>
    <col min="9" max="9" width="10.85546875" style="1" customWidth="1"/>
    <col min="10" max="10" width="10.5703125" style="1" customWidth="1"/>
    <col min="11" max="11" width="15" style="2" customWidth="1"/>
    <col min="12" max="16384" width="9.140625" style="1"/>
  </cols>
  <sheetData>
    <row r="1" spans="1:11" ht="18" x14ac:dyDescent="0.25">
      <c r="A1" s="7" t="s">
        <v>51</v>
      </c>
      <c r="B1" s="32"/>
      <c r="C1" s="32"/>
      <c r="D1" s="32"/>
      <c r="E1" s="32"/>
      <c r="F1" s="32"/>
      <c r="G1" s="32"/>
      <c r="H1" s="33" t="s">
        <v>34</v>
      </c>
      <c r="I1" s="32"/>
      <c r="J1" s="32"/>
      <c r="K1" s="34"/>
    </row>
    <row r="2" spans="1:11" x14ac:dyDescent="0.2">
      <c r="A2" s="8"/>
      <c r="B2" s="15"/>
      <c r="C2" s="15"/>
      <c r="D2" s="15"/>
      <c r="E2" s="15"/>
      <c r="F2" s="15"/>
      <c r="G2" s="15"/>
      <c r="H2" s="35" t="s">
        <v>31</v>
      </c>
      <c r="I2" s="15"/>
      <c r="J2" s="15"/>
      <c r="K2" s="36"/>
    </row>
    <row r="3" spans="1:11" x14ac:dyDescent="0.2">
      <c r="A3" s="8" t="s">
        <v>8</v>
      </c>
      <c r="B3" s="15"/>
      <c r="C3" s="15"/>
      <c r="D3" s="15"/>
      <c r="E3" s="15"/>
      <c r="F3" s="15"/>
      <c r="G3" s="15"/>
      <c r="H3" s="56" t="s">
        <v>17</v>
      </c>
      <c r="I3" s="56"/>
      <c r="J3" s="57" t="s">
        <v>45</v>
      </c>
      <c r="K3" s="18"/>
    </row>
    <row r="4" spans="1:11" x14ac:dyDescent="0.2">
      <c r="A4" s="9" t="s">
        <v>0</v>
      </c>
      <c r="B4" s="39" t="s">
        <v>1</v>
      </c>
      <c r="C4" s="39" t="s">
        <v>2</v>
      </c>
      <c r="D4" s="19"/>
      <c r="E4" s="24" t="s">
        <v>54</v>
      </c>
      <c r="F4" s="15"/>
      <c r="G4" s="15"/>
      <c r="H4" s="37" t="s">
        <v>19</v>
      </c>
      <c r="I4" s="37" t="s">
        <v>20</v>
      </c>
      <c r="J4" s="57"/>
      <c r="K4" s="38" t="s">
        <v>21</v>
      </c>
    </row>
    <row r="5" spans="1:11" x14ac:dyDescent="0.2">
      <c r="A5" s="10">
        <v>1</v>
      </c>
      <c r="B5" s="3">
        <v>40</v>
      </c>
      <c r="C5" s="3">
        <v>0.124</v>
      </c>
      <c r="D5" s="20">
        <f t="shared" ref="D5:D14" si="0">B5*C5</f>
        <v>4.96</v>
      </c>
      <c r="E5" s="42">
        <f t="shared" ref="E5:E14" si="1">PI()*(POWER(C5/2,2)*B5)</f>
        <v>0.48305128641596651</v>
      </c>
      <c r="F5" s="15"/>
      <c r="G5" s="15" t="s">
        <v>46</v>
      </c>
      <c r="H5" s="16">
        <v>4.4000000000000004</v>
      </c>
      <c r="I5" s="16">
        <v>3.57</v>
      </c>
      <c r="J5" s="17">
        <v>17.579999999999998</v>
      </c>
      <c r="K5" s="18" t="str">
        <f>IF($D$24&gt;=J5, "TOO SMALL", "OK")</f>
        <v>OK</v>
      </c>
    </row>
    <row r="6" spans="1:11" x14ac:dyDescent="0.2">
      <c r="A6" s="10">
        <v>2</v>
      </c>
      <c r="B6" s="3">
        <v>40</v>
      </c>
      <c r="C6" s="3">
        <v>0.111</v>
      </c>
      <c r="D6" s="20">
        <f t="shared" si="0"/>
        <v>4.4400000000000004</v>
      </c>
      <c r="E6" s="42">
        <f t="shared" si="1"/>
        <v>0.38707563084879842</v>
      </c>
      <c r="F6" s="15"/>
      <c r="G6" s="15" t="s">
        <v>47</v>
      </c>
      <c r="H6" s="16">
        <v>5.33</v>
      </c>
      <c r="I6" s="16">
        <v>4.58</v>
      </c>
      <c r="J6" s="17">
        <v>26.92</v>
      </c>
      <c r="K6" s="18" t="str">
        <f>IF($D$24&gt;=J6, "TOO SMALL", "OK")</f>
        <v>OK</v>
      </c>
    </row>
    <row r="7" spans="1:11" x14ac:dyDescent="0.2">
      <c r="A7" s="10">
        <v>3</v>
      </c>
      <c r="B7" s="3">
        <v>20</v>
      </c>
      <c r="C7" s="3">
        <v>0.1</v>
      </c>
      <c r="D7" s="20">
        <f t="shared" si="0"/>
        <v>2</v>
      </c>
      <c r="E7" s="42">
        <f t="shared" si="1"/>
        <v>0.15707963267948968</v>
      </c>
      <c r="F7" s="15"/>
      <c r="G7" s="15"/>
      <c r="H7" s="16"/>
      <c r="I7" s="16"/>
      <c r="J7" s="17"/>
      <c r="K7" s="18"/>
    </row>
    <row r="8" spans="1:11" x14ac:dyDescent="0.2">
      <c r="A8" s="10">
        <v>4</v>
      </c>
      <c r="B8" s="3">
        <v>10</v>
      </c>
      <c r="C8" s="3">
        <v>0.25</v>
      </c>
      <c r="D8" s="20">
        <f t="shared" si="0"/>
        <v>2.5</v>
      </c>
      <c r="E8" s="42">
        <f t="shared" si="1"/>
        <v>0.49087385212340517</v>
      </c>
      <c r="F8" s="15"/>
      <c r="G8" s="15"/>
      <c r="H8" s="16"/>
      <c r="I8" s="16"/>
      <c r="J8" s="17"/>
      <c r="K8" s="18"/>
    </row>
    <row r="9" spans="1:11" x14ac:dyDescent="0.2">
      <c r="A9" s="10">
        <v>5</v>
      </c>
      <c r="B9" s="3"/>
      <c r="C9" s="3"/>
      <c r="D9" s="20">
        <f t="shared" si="0"/>
        <v>0</v>
      </c>
      <c r="E9" s="42">
        <f t="shared" si="1"/>
        <v>0</v>
      </c>
      <c r="F9" s="15"/>
      <c r="G9" s="15"/>
      <c r="H9" s="16"/>
      <c r="I9" s="16"/>
      <c r="J9" s="17"/>
      <c r="K9" s="18"/>
    </row>
    <row r="10" spans="1:11" x14ac:dyDescent="0.2">
      <c r="A10" s="10">
        <v>6</v>
      </c>
      <c r="B10" s="3"/>
      <c r="C10" s="3"/>
      <c r="D10" s="20">
        <f t="shared" si="0"/>
        <v>0</v>
      </c>
      <c r="E10" s="42">
        <f t="shared" si="1"/>
        <v>0</v>
      </c>
      <c r="F10" s="15"/>
      <c r="G10" s="15"/>
      <c r="H10" s="16"/>
      <c r="I10" s="16"/>
      <c r="J10" s="17"/>
      <c r="K10" s="18"/>
    </row>
    <row r="11" spans="1:11" x14ac:dyDescent="0.2">
      <c r="A11" s="10">
        <v>7</v>
      </c>
      <c r="B11" s="3"/>
      <c r="C11" s="3"/>
      <c r="D11" s="20">
        <f t="shared" si="0"/>
        <v>0</v>
      </c>
      <c r="E11" s="42">
        <f t="shared" si="1"/>
        <v>0</v>
      </c>
      <c r="F11" s="15"/>
      <c r="G11" s="15"/>
      <c r="H11" s="16"/>
      <c r="I11" s="16"/>
      <c r="J11" s="17"/>
      <c r="K11" s="18"/>
    </row>
    <row r="12" spans="1:11" x14ac:dyDescent="0.2">
      <c r="A12" s="10">
        <v>8</v>
      </c>
      <c r="B12" s="3"/>
      <c r="C12" s="3"/>
      <c r="D12" s="20">
        <f t="shared" si="0"/>
        <v>0</v>
      </c>
      <c r="E12" s="42">
        <f t="shared" si="1"/>
        <v>0</v>
      </c>
      <c r="F12" s="15"/>
      <c r="G12" s="15"/>
      <c r="H12" s="16"/>
      <c r="I12" s="16"/>
      <c r="J12" s="17"/>
      <c r="K12" s="18"/>
    </row>
    <row r="13" spans="1:11" x14ac:dyDescent="0.2">
      <c r="A13" s="10">
        <v>9</v>
      </c>
      <c r="B13" s="3"/>
      <c r="C13" s="3"/>
      <c r="D13" s="20">
        <f t="shared" si="0"/>
        <v>0</v>
      </c>
      <c r="E13" s="42">
        <f t="shared" si="1"/>
        <v>0</v>
      </c>
      <c r="F13" s="15"/>
      <c r="G13" s="15"/>
      <c r="H13" s="16"/>
      <c r="I13" s="16"/>
      <c r="J13" s="17"/>
      <c r="K13" s="18"/>
    </row>
    <row r="14" spans="1:11" x14ac:dyDescent="0.2">
      <c r="A14" s="10">
        <v>10</v>
      </c>
      <c r="B14" s="3"/>
      <c r="C14" s="3"/>
      <c r="D14" s="20">
        <f t="shared" si="0"/>
        <v>0</v>
      </c>
      <c r="E14" s="42">
        <f t="shared" si="1"/>
        <v>0</v>
      </c>
      <c r="F14" s="15"/>
      <c r="G14" s="15"/>
      <c r="H14" s="16"/>
      <c r="I14" s="16"/>
      <c r="J14" s="17"/>
      <c r="K14" s="18"/>
    </row>
    <row r="15" spans="1:11" x14ac:dyDescent="0.2">
      <c r="A15" s="11"/>
      <c r="B15" s="15"/>
      <c r="C15" s="15"/>
      <c r="D15" s="15"/>
      <c r="E15" s="42">
        <f>SUM(E5:E14)</f>
        <v>1.5180804020676599</v>
      </c>
      <c r="F15" s="15"/>
      <c r="G15" s="15"/>
      <c r="H15" s="16"/>
      <c r="I15" s="16"/>
      <c r="J15" s="17"/>
      <c r="K15" s="18"/>
    </row>
    <row r="16" spans="1:11" x14ac:dyDescent="0.2">
      <c r="A16" s="8" t="s">
        <v>5</v>
      </c>
      <c r="B16" s="15"/>
      <c r="C16" s="15"/>
      <c r="D16" s="19"/>
      <c r="E16" s="15"/>
      <c r="F16" s="15"/>
      <c r="G16" s="15"/>
      <c r="H16" s="16"/>
      <c r="I16" s="16"/>
      <c r="J16" s="17"/>
      <c r="K16" s="18"/>
    </row>
    <row r="17" spans="1:11" x14ac:dyDescent="0.2">
      <c r="A17" s="11" t="s">
        <v>3</v>
      </c>
      <c r="B17" s="15"/>
      <c r="C17" s="15"/>
      <c r="D17" s="20">
        <f>SUM(D5:D14)</f>
        <v>13.9</v>
      </c>
      <c r="E17" s="15"/>
      <c r="F17" s="15"/>
      <c r="G17" s="15"/>
      <c r="H17" s="16"/>
      <c r="I17" s="16"/>
      <c r="J17" s="17"/>
      <c r="K17" s="18"/>
    </row>
    <row r="18" spans="1:11" ht="13.5" thickBot="1" x14ac:dyDescent="0.25">
      <c r="A18" s="11" t="s">
        <v>4</v>
      </c>
      <c r="B18" s="15"/>
      <c r="C18" s="15"/>
      <c r="D18" s="21">
        <f>SUM(B5:B14)</f>
        <v>110</v>
      </c>
      <c r="E18" s="15"/>
      <c r="F18" s="15"/>
      <c r="G18" s="15"/>
      <c r="H18" s="16"/>
      <c r="I18" s="16"/>
      <c r="J18" s="17"/>
      <c r="K18" s="18"/>
    </row>
    <row r="19" spans="1:11" ht="13.5" thickBot="1" x14ac:dyDescent="0.25">
      <c r="A19" s="11" t="s">
        <v>55</v>
      </c>
      <c r="B19" s="15"/>
      <c r="C19" s="15"/>
      <c r="D19" s="22">
        <f>SQRT((E15/D18)/PI())*2</f>
        <v>0.13255804903375867</v>
      </c>
      <c r="E19" s="15"/>
      <c r="F19" s="15"/>
      <c r="G19" s="15"/>
      <c r="H19" s="16"/>
      <c r="I19" s="16"/>
      <c r="J19" s="17"/>
      <c r="K19" s="18"/>
    </row>
    <row r="20" spans="1:11" x14ac:dyDescent="0.2">
      <c r="A20" s="11"/>
      <c r="B20" s="15"/>
      <c r="C20" s="15"/>
      <c r="D20" s="19"/>
      <c r="E20" s="15"/>
      <c r="F20" s="15"/>
      <c r="G20" s="15"/>
      <c r="H20" s="16"/>
      <c r="I20" s="16"/>
      <c r="J20" s="17"/>
      <c r="K20" s="18"/>
    </row>
    <row r="21" spans="1:11" x14ac:dyDescent="0.2">
      <c r="A21" s="8" t="s">
        <v>6</v>
      </c>
      <c r="B21" s="15"/>
      <c r="C21" s="15"/>
      <c r="D21" s="19"/>
      <c r="E21" s="15"/>
      <c r="F21" s="15"/>
      <c r="G21" s="15"/>
      <c r="H21" s="16"/>
      <c r="I21" s="16"/>
      <c r="J21" s="17"/>
      <c r="K21" s="18"/>
    </row>
    <row r="22" spans="1:11" x14ac:dyDescent="0.2">
      <c r="A22" s="11" t="s">
        <v>30</v>
      </c>
      <c r="B22" s="15"/>
      <c r="C22" s="15"/>
      <c r="D22" s="16">
        <f>(PI()*((D19/2)*(D19/2)))*D18</f>
        <v>1.5180804020676604</v>
      </c>
      <c r="E22" s="15" t="s">
        <v>7</v>
      </c>
      <c r="F22" s="15"/>
      <c r="G22" s="15"/>
      <c r="H22" s="16"/>
      <c r="I22" s="16"/>
      <c r="J22" s="17"/>
      <c r="K22" s="18"/>
    </row>
    <row r="23" spans="1:11" ht="13.5" thickBot="1" x14ac:dyDescent="0.25">
      <c r="A23" s="11" t="s">
        <v>40</v>
      </c>
      <c r="B23" s="15"/>
      <c r="C23" s="15"/>
      <c r="D23" s="15"/>
      <c r="E23" s="15"/>
      <c r="F23" s="15"/>
      <c r="G23" s="15"/>
      <c r="H23" s="16"/>
      <c r="I23" s="16"/>
      <c r="J23" s="17"/>
      <c r="K23" s="18"/>
    </row>
    <row r="24" spans="1:11" ht="13.5" thickBot="1" x14ac:dyDescent="0.25">
      <c r="A24" s="11" t="s">
        <v>48</v>
      </c>
      <c r="B24" s="15"/>
      <c r="C24" s="15"/>
      <c r="D24" s="23">
        <f>D18*(2*(D19*D19))</f>
        <v>3.8657600000000012</v>
      </c>
      <c r="E24" s="24" t="s">
        <v>7</v>
      </c>
      <c r="F24" s="15"/>
      <c r="G24" s="15"/>
      <c r="H24" s="16"/>
      <c r="I24" s="16"/>
      <c r="J24" s="17"/>
      <c r="K24" s="18"/>
    </row>
    <row r="25" spans="1:11" x14ac:dyDescent="0.2">
      <c r="A25" s="11"/>
      <c r="B25" s="15"/>
      <c r="C25" s="15"/>
      <c r="D25" s="15"/>
      <c r="E25" s="15"/>
      <c r="F25" s="15"/>
      <c r="G25" s="15"/>
      <c r="H25" s="16"/>
      <c r="I25" s="16"/>
      <c r="J25" s="17"/>
      <c r="K25" s="18"/>
    </row>
    <row r="26" spans="1:11" x14ac:dyDescent="0.2">
      <c r="A26" s="8" t="s">
        <v>22</v>
      </c>
      <c r="B26" s="15"/>
      <c r="C26" s="15"/>
      <c r="D26" s="15"/>
      <c r="E26" s="15"/>
      <c r="F26" s="15"/>
      <c r="G26" s="15"/>
      <c r="H26" s="16"/>
      <c r="I26" s="16"/>
      <c r="J26" s="17"/>
      <c r="K26" s="18"/>
    </row>
    <row r="27" spans="1:11" x14ac:dyDescent="0.2">
      <c r="A27" s="11" t="s">
        <v>24</v>
      </c>
      <c r="B27" s="15"/>
      <c r="C27" s="15"/>
      <c r="D27" s="15"/>
      <c r="E27" s="15"/>
      <c r="F27" s="15"/>
      <c r="G27" s="15"/>
      <c r="H27" s="16"/>
      <c r="I27" s="16"/>
      <c r="J27" s="17"/>
      <c r="K27" s="18"/>
    </row>
    <row r="28" spans="1:11" x14ac:dyDescent="0.2">
      <c r="A28" s="11"/>
      <c r="B28" s="15"/>
      <c r="C28" s="15"/>
      <c r="D28" s="15"/>
      <c r="E28" s="15"/>
      <c r="F28" s="15"/>
      <c r="G28" s="15"/>
      <c r="H28" s="16"/>
      <c r="I28" s="16"/>
      <c r="J28" s="17"/>
      <c r="K28" s="18"/>
    </row>
    <row r="29" spans="1:11" ht="13.5" thickBot="1" x14ac:dyDescent="0.25">
      <c r="A29" s="12"/>
      <c r="B29" s="25"/>
      <c r="C29" s="25"/>
      <c r="D29" s="25"/>
      <c r="E29" s="25"/>
      <c r="F29" s="25"/>
      <c r="G29" s="15"/>
      <c r="H29" s="16"/>
      <c r="I29" s="16"/>
      <c r="J29" s="17"/>
      <c r="K29" s="18"/>
    </row>
    <row r="30" spans="1:11" x14ac:dyDescent="0.2">
      <c r="A30" s="8" t="s">
        <v>49</v>
      </c>
      <c r="B30" s="15"/>
      <c r="C30" s="15"/>
      <c r="D30" s="15"/>
      <c r="E30" s="15"/>
      <c r="F30" s="15"/>
      <c r="G30" s="15"/>
      <c r="H30" s="16"/>
      <c r="I30" s="16"/>
      <c r="J30" s="17"/>
      <c r="K30" s="18"/>
    </row>
    <row r="31" spans="1:11" ht="13.5" thickBot="1" x14ac:dyDescent="0.25">
      <c r="A31" s="8" t="s">
        <v>50</v>
      </c>
      <c r="B31" s="15"/>
      <c r="C31" s="15"/>
      <c r="D31" s="15"/>
      <c r="E31" s="15"/>
      <c r="F31" s="15"/>
      <c r="G31" s="15"/>
      <c r="H31" s="16"/>
      <c r="I31" s="16"/>
      <c r="J31" s="17"/>
      <c r="K31" s="18"/>
    </row>
    <row r="32" spans="1:11" ht="13.5" thickBot="1" x14ac:dyDescent="0.25">
      <c r="A32" s="11"/>
      <c r="B32" s="15"/>
      <c r="C32" s="53" t="s">
        <v>46</v>
      </c>
      <c r="D32" s="31">
        <f>ROUNDDOWN((J5)/(2*(D19*D19)),)</f>
        <v>500</v>
      </c>
      <c r="E32" s="24" t="s">
        <v>14</v>
      </c>
      <c r="F32" s="15"/>
      <c r="G32" s="15"/>
      <c r="H32" s="16"/>
      <c r="I32" s="16"/>
      <c r="J32" s="17"/>
      <c r="K32" s="18"/>
    </row>
    <row r="33" spans="1:11" ht="13.5" thickBot="1" x14ac:dyDescent="0.25">
      <c r="A33" s="11"/>
      <c r="B33" s="15"/>
      <c r="C33" s="53" t="s">
        <v>47</v>
      </c>
      <c r="D33" s="31">
        <f>ROUNDDOWN((J6)/(2*(D19*D19)),)</f>
        <v>766</v>
      </c>
      <c r="E33" s="24" t="s">
        <v>14</v>
      </c>
      <c r="F33" s="15"/>
      <c r="G33" s="15"/>
      <c r="H33" s="16"/>
      <c r="I33" s="16"/>
      <c r="J33" s="17"/>
      <c r="K33" s="18"/>
    </row>
    <row r="34" spans="1:11" x14ac:dyDescent="0.2">
      <c r="A34" s="8"/>
      <c r="B34" s="15"/>
      <c r="C34" s="15"/>
      <c r="D34" s="27"/>
      <c r="E34" s="15"/>
      <c r="F34" s="28"/>
      <c r="G34" s="28"/>
      <c r="H34" s="16"/>
      <c r="I34" s="16"/>
      <c r="J34" s="17"/>
      <c r="K34" s="18"/>
    </row>
    <row r="35" spans="1:11" ht="12.75" customHeight="1" x14ac:dyDescent="0.2">
      <c r="A35" s="8"/>
      <c r="B35" s="15"/>
      <c r="C35" s="15"/>
      <c r="D35" s="27"/>
      <c r="E35" s="15"/>
      <c r="F35" s="28"/>
      <c r="G35" s="28"/>
      <c r="H35" s="16"/>
      <c r="I35" s="16"/>
      <c r="J35" s="17"/>
      <c r="K35" s="18"/>
    </row>
    <row r="36" spans="1:11" x14ac:dyDescent="0.2">
      <c r="A36" s="13" t="s">
        <v>42</v>
      </c>
      <c r="B36" s="15"/>
      <c r="C36" s="15"/>
      <c r="D36" s="27"/>
      <c r="E36" s="15"/>
      <c r="F36" s="28"/>
      <c r="G36" s="28"/>
      <c r="H36" s="16"/>
      <c r="I36" s="16"/>
      <c r="J36" s="17"/>
      <c r="K36" s="18"/>
    </row>
    <row r="37" spans="1:11" x14ac:dyDescent="0.2">
      <c r="A37" s="13" t="s">
        <v>59</v>
      </c>
      <c r="B37" s="15"/>
      <c r="C37" s="15"/>
      <c r="D37" s="27"/>
      <c r="E37" s="15"/>
      <c r="F37" s="28"/>
      <c r="G37" s="28"/>
      <c r="H37" s="16"/>
      <c r="I37" s="16"/>
      <c r="J37" s="17"/>
      <c r="K37" s="18"/>
    </row>
    <row r="38" spans="1:11" ht="13.5" thickBot="1" x14ac:dyDescent="0.25">
      <c r="A38" s="14" t="s">
        <v>33</v>
      </c>
      <c r="B38" s="26"/>
      <c r="C38" s="26"/>
      <c r="D38" s="26"/>
      <c r="E38" s="26"/>
      <c r="F38" s="26"/>
      <c r="G38" s="26"/>
      <c r="H38" s="26"/>
      <c r="I38" s="26"/>
      <c r="J38" s="26"/>
      <c r="K38" s="29"/>
    </row>
    <row r="65531" spans="1:1" x14ac:dyDescent="0.2">
      <c r="A65531" s="6"/>
    </row>
  </sheetData>
  <sheetProtection password="E8F7" sheet="1" objects="1" scenarios="1"/>
  <mergeCells count="2">
    <mergeCell ref="J3:J4"/>
    <mergeCell ref="H3:I3"/>
  </mergeCells>
  <phoneticPr fontId="0" type="noConversion"/>
  <conditionalFormatting sqref="K5:K51">
    <cfRule type="cellIs" dxfId="10" priority="1" stopIfTrue="1" operator="equal">
      <formula>"TOO SMALL"</formula>
    </cfRule>
    <cfRule type="cellIs" dxfId="9" priority="2" stopIfTrue="1" operator="equal">
      <formula>"OK"</formula>
    </cfRule>
  </conditionalFormatting>
  <conditionalFormatting sqref="J5:J51">
    <cfRule type="cellIs" dxfId="8" priority="3" stopIfTrue="1" operator="lessThan">
      <formula>$D$24</formula>
    </cfRule>
    <cfRule type="cellIs" dxfId="7" priority="4" stopIfTrue="1" operator="greaterThan">
      <formula>$D$24</formula>
    </cfRule>
  </conditionalFormatting>
  <conditionalFormatting sqref="D34">
    <cfRule type="cellIs" dxfId="6" priority="5" stopIfTrue="1" operator="equal">
      <formula>"YES"</formula>
    </cfRule>
  </conditionalFormatting>
  <hyperlinks>
    <hyperlink ref="H2" r:id="rId1"/>
  </hyperlinks>
  <printOptions horizontalCentered="1"/>
  <pageMargins left="0.46" right="0.52" top="0.76" bottom="0.44" header="0.5" footer="0.33"/>
  <pageSetup scale="95" orientation="landscape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L65531"/>
  <sheetViews>
    <sheetView view="pageBreakPreview" zoomScaleNormal="100" zoomScaleSheetLayoutView="100" workbookViewId="0">
      <selection activeCell="B10" sqref="B10"/>
    </sheetView>
  </sheetViews>
  <sheetFormatPr defaultRowHeight="12.75" x14ac:dyDescent="0.2"/>
  <cols>
    <col min="1" max="1" width="14.7109375" style="1" customWidth="1"/>
    <col min="2" max="2" width="16.7109375" style="1" customWidth="1"/>
    <col min="3" max="3" width="16.5703125" style="1" customWidth="1"/>
    <col min="4" max="6" width="9.140625" style="1"/>
    <col min="7" max="7" width="10.140625" style="1" customWidth="1"/>
    <col min="8" max="8" width="3" style="1" customWidth="1"/>
    <col min="9" max="9" width="10.7109375" style="1" customWidth="1"/>
    <col min="10" max="10" width="10.85546875" style="1" customWidth="1"/>
    <col min="11" max="11" width="10.5703125" style="1" customWidth="1"/>
    <col min="12" max="12" width="12.7109375" style="2" customWidth="1"/>
    <col min="13" max="16384" width="9.140625" style="1"/>
  </cols>
  <sheetData>
    <row r="1" spans="1:12" ht="18" x14ac:dyDescent="0.25">
      <c r="A1" s="7" t="s">
        <v>53</v>
      </c>
      <c r="B1" s="32"/>
      <c r="C1" s="32"/>
      <c r="D1" s="32"/>
      <c r="E1" s="32"/>
      <c r="F1" s="32"/>
      <c r="G1" s="32"/>
      <c r="H1" s="32"/>
      <c r="I1" s="33" t="s">
        <v>34</v>
      </c>
      <c r="J1" s="32"/>
      <c r="K1" s="32"/>
      <c r="L1" s="34"/>
    </row>
    <row r="2" spans="1:12" x14ac:dyDescent="0.2">
      <c r="A2" s="8"/>
      <c r="B2" s="15"/>
      <c r="C2" s="15"/>
      <c r="D2" s="15"/>
      <c r="E2" s="15"/>
      <c r="F2" s="15"/>
      <c r="G2" s="15"/>
      <c r="H2" s="15"/>
      <c r="I2" s="35" t="s">
        <v>31</v>
      </c>
      <c r="J2" s="15"/>
      <c r="K2" s="15"/>
      <c r="L2" s="36"/>
    </row>
    <row r="3" spans="1:12" x14ac:dyDescent="0.2">
      <c r="A3" s="8" t="s">
        <v>8</v>
      </c>
      <c r="B3" s="15"/>
      <c r="C3" s="15"/>
      <c r="D3" s="15"/>
      <c r="E3" s="15"/>
      <c r="F3" s="15"/>
      <c r="G3" s="15"/>
      <c r="H3" s="15"/>
      <c r="I3" s="56" t="s">
        <v>17</v>
      </c>
      <c r="J3" s="56"/>
      <c r="K3" s="56" t="s">
        <v>18</v>
      </c>
      <c r="L3" s="18"/>
    </row>
    <row r="4" spans="1:12" x14ac:dyDescent="0.2">
      <c r="A4" s="9" t="s">
        <v>0</v>
      </c>
      <c r="B4" s="39" t="s">
        <v>1</v>
      </c>
      <c r="C4" s="39" t="s">
        <v>26</v>
      </c>
      <c r="D4" s="19" t="s">
        <v>27</v>
      </c>
      <c r="E4" s="19" t="s">
        <v>27</v>
      </c>
      <c r="F4" s="24" t="s">
        <v>56</v>
      </c>
      <c r="G4" s="15"/>
      <c r="H4" s="15"/>
      <c r="I4" s="37" t="s">
        <v>36</v>
      </c>
      <c r="J4" s="37" t="s">
        <v>37</v>
      </c>
      <c r="K4" s="56"/>
      <c r="L4" s="38" t="s">
        <v>21</v>
      </c>
    </row>
    <row r="5" spans="1:12" x14ac:dyDescent="0.2">
      <c r="A5" s="10">
        <v>1</v>
      </c>
      <c r="B5" s="3">
        <v>7</v>
      </c>
      <c r="C5" s="3">
        <v>0.124</v>
      </c>
      <c r="D5" s="20">
        <f t="shared" ref="D5:D14" si="0">C5*25.4</f>
        <v>3.1496</v>
      </c>
      <c r="E5" s="20">
        <f t="shared" ref="E5:E14" si="1">B5*D5</f>
        <v>22.0472</v>
      </c>
      <c r="F5" s="42">
        <f>PI()*(POWER(D5/2,2)*B5)</f>
        <v>54.537939390221879</v>
      </c>
      <c r="G5" s="15"/>
      <c r="H5" s="55" t="s">
        <v>72</v>
      </c>
      <c r="I5" s="43">
        <v>12</v>
      </c>
      <c r="J5" s="43">
        <v>12</v>
      </c>
      <c r="K5" s="17">
        <f>I5*J5</f>
        <v>144</v>
      </c>
      <c r="L5" s="18" t="str">
        <f>IF($E$24&gt;=K5, "TOO SMALL", "OK")</f>
        <v>TOO SMALL</v>
      </c>
    </row>
    <row r="6" spans="1:12" x14ac:dyDescent="0.2">
      <c r="A6" s="10">
        <v>2</v>
      </c>
      <c r="B6" s="3">
        <v>5</v>
      </c>
      <c r="C6" s="3">
        <v>0.111</v>
      </c>
      <c r="D6" s="20">
        <f t="shared" si="0"/>
        <v>2.8193999999999999</v>
      </c>
      <c r="E6" s="20">
        <f t="shared" si="1"/>
        <v>14.097</v>
      </c>
      <c r="F6" s="42">
        <f t="shared" ref="F6:F14" si="2">PI()*(POWER(D6/2,2)*B6)</f>
        <v>31.215714249801348</v>
      </c>
      <c r="G6" s="15"/>
      <c r="H6" s="55" t="s">
        <v>71</v>
      </c>
      <c r="I6" s="43">
        <v>25</v>
      </c>
      <c r="J6" s="43">
        <v>25</v>
      </c>
      <c r="K6" s="17">
        <f>I6*J6</f>
        <v>625</v>
      </c>
      <c r="L6" s="18" t="str">
        <f>IF($E$24&gt;=K6, "TOO SMALL", "OK")</f>
        <v>OK</v>
      </c>
    </row>
    <row r="7" spans="1:12" x14ac:dyDescent="0.2">
      <c r="A7" s="10">
        <v>3</v>
      </c>
      <c r="B7" s="3">
        <v>3</v>
      </c>
      <c r="C7" s="3">
        <v>0.1</v>
      </c>
      <c r="D7" s="20">
        <f t="shared" si="0"/>
        <v>2.54</v>
      </c>
      <c r="E7" s="20">
        <f t="shared" si="1"/>
        <v>7.62</v>
      </c>
      <c r="F7" s="42">
        <f t="shared" si="2"/>
        <v>15.201224372924933</v>
      </c>
      <c r="G7" s="15"/>
      <c r="H7" s="55" t="s">
        <v>73</v>
      </c>
      <c r="I7" s="43">
        <v>50</v>
      </c>
      <c r="J7" s="43">
        <v>50</v>
      </c>
      <c r="K7" s="17">
        <f>I7*J7</f>
        <v>2500</v>
      </c>
      <c r="L7" s="18" t="str">
        <f>IF($E$24&gt;=K7, "TOO SMALL", "OK")</f>
        <v>OK</v>
      </c>
    </row>
    <row r="8" spans="1:12" x14ac:dyDescent="0.2">
      <c r="A8" s="10">
        <v>4</v>
      </c>
      <c r="B8" s="3">
        <v>3</v>
      </c>
      <c r="C8" s="3">
        <v>0.25</v>
      </c>
      <c r="D8" s="20">
        <f t="shared" si="0"/>
        <v>6.35</v>
      </c>
      <c r="E8" s="20">
        <f t="shared" si="1"/>
        <v>19.049999999999997</v>
      </c>
      <c r="F8" s="42">
        <f t="shared" si="2"/>
        <v>95.007652330780829</v>
      </c>
      <c r="G8" s="15"/>
      <c r="H8" s="15"/>
      <c r="I8" s="43"/>
      <c r="J8" s="43"/>
      <c r="K8" s="17"/>
      <c r="L8" s="18"/>
    </row>
    <row r="9" spans="1:12" x14ac:dyDescent="0.2">
      <c r="A9" s="10">
        <v>5</v>
      </c>
      <c r="B9" s="3"/>
      <c r="C9" s="3"/>
      <c r="D9" s="20">
        <f t="shared" si="0"/>
        <v>0</v>
      </c>
      <c r="E9" s="20">
        <f t="shared" si="1"/>
        <v>0</v>
      </c>
      <c r="F9" s="42">
        <f t="shared" si="2"/>
        <v>0</v>
      </c>
      <c r="G9" s="15"/>
      <c r="H9" s="15"/>
      <c r="I9" s="43"/>
      <c r="J9" s="43"/>
      <c r="K9" s="17"/>
      <c r="L9" s="18"/>
    </row>
    <row r="10" spans="1:12" x14ac:dyDescent="0.2">
      <c r="A10" s="10">
        <v>6</v>
      </c>
      <c r="B10" s="3"/>
      <c r="C10" s="3"/>
      <c r="D10" s="20">
        <f t="shared" si="0"/>
        <v>0</v>
      </c>
      <c r="E10" s="20">
        <f t="shared" si="1"/>
        <v>0</v>
      </c>
      <c r="F10" s="42">
        <f t="shared" si="2"/>
        <v>0</v>
      </c>
      <c r="G10" s="15"/>
      <c r="H10" s="15"/>
      <c r="I10" s="43"/>
      <c r="J10" s="43"/>
      <c r="K10" s="17"/>
      <c r="L10" s="18"/>
    </row>
    <row r="11" spans="1:12" x14ac:dyDescent="0.2">
      <c r="A11" s="10">
        <v>7</v>
      </c>
      <c r="B11" s="3"/>
      <c r="C11" s="3"/>
      <c r="D11" s="20">
        <f t="shared" si="0"/>
        <v>0</v>
      </c>
      <c r="E11" s="20">
        <f t="shared" si="1"/>
        <v>0</v>
      </c>
      <c r="F11" s="42">
        <f t="shared" si="2"/>
        <v>0</v>
      </c>
      <c r="G11" s="15"/>
      <c r="H11" s="15"/>
      <c r="I11" s="43"/>
      <c r="J11" s="43"/>
      <c r="K11" s="17"/>
      <c r="L11" s="18"/>
    </row>
    <row r="12" spans="1:12" x14ac:dyDescent="0.2">
      <c r="A12" s="10">
        <v>8</v>
      </c>
      <c r="B12" s="3"/>
      <c r="C12" s="3"/>
      <c r="D12" s="20">
        <f t="shared" si="0"/>
        <v>0</v>
      </c>
      <c r="E12" s="20">
        <f t="shared" si="1"/>
        <v>0</v>
      </c>
      <c r="F12" s="42">
        <f t="shared" si="2"/>
        <v>0</v>
      </c>
      <c r="G12" s="15"/>
      <c r="H12" s="15"/>
      <c r="I12" s="43"/>
      <c r="J12" s="43"/>
      <c r="K12" s="17"/>
      <c r="L12" s="18"/>
    </row>
    <row r="13" spans="1:12" x14ac:dyDescent="0.2">
      <c r="A13" s="10">
        <v>9</v>
      </c>
      <c r="B13" s="3"/>
      <c r="C13" s="3"/>
      <c r="D13" s="20">
        <f t="shared" si="0"/>
        <v>0</v>
      </c>
      <c r="E13" s="20">
        <f t="shared" si="1"/>
        <v>0</v>
      </c>
      <c r="F13" s="42">
        <f t="shared" si="2"/>
        <v>0</v>
      </c>
      <c r="G13" s="15"/>
      <c r="H13" s="15"/>
      <c r="I13" s="43"/>
      <c r="J13" s="43"/>
      <c r="K13" s="17"/>
      <c r="L13" s="18"/>
    </row>
    <row r="14" spans="1:12" x14ac:dyDescent="0.2">
      <c r="A14" s="10">
        <v>10</v>
      </c>
      <c r="B14" s="3"/>
      <c r="C14" s="3"/>
      <c r="D14" s="20">
        <f t="shared" si="0"/>
        <v>0</v>
      </c>
      <c r="E14" s="20">
        <f t="shared" si="1"/>
        <v>0</v>
      </c>
      <c r="F14" s="42">
        <f t="shared" si="2"/>
        <v>0</v>
      </c>
      <c r="G14" s="15"/>
      <c r="H14" s="15"/>
      <c r="I14" s="43"/>
      <c r="J14" s="43"/>
      <c r="K14" s="17"/>
      <c r="L14" s="18"/>
    </row>
    <row r="15" spans="1:12" x14ac:dyDescent="0.2">
      <c r="A15" s="11"/>
      <c r="B15" s="15"/>
      <c r="C15" s="15"/>
      <c r="D15" s="15"/>
      <c r="E15" s="15"/>
      <c r="F15" s="42">
        <f>SUM(F5:F14)</f>
        <v>195.96253034372899</v>
      </c>
      <c r="G15" s="15"/>
      <c r="H15" s="15"/>
      <c r="I15" s="43"/>
      <c r="J15" s="43"/>
      <c r="K15" s="17"/>
      <c r="L15" s="18"/>
    </row>
    <row r="16" spans="1:12" x14ac:dyDescent="0.2">
      <c r="A16" s="8" t="s">
        <v>5</v>
      </c>
      <c r="B16" s="15"/>
      <c r="C16" s="15"/>
      <c r="D16" s="19"/>
      <c r="E16" s="19"/>
      <c r="F16" s="15"/>
      <c r="G16" s="15"/>
      <c r="H16" s="15"/>
      <c r="I16" s="43"/>
      <c r="J16" s="43"/>
      <c r="K16" s="17"/>
      <c r="L16" s="18"/>
    </row>
    <row r="17" spans="1:12" x14ac:dyDescent="0.2">
      <c r="A17" s="11" t="s">
        <v>3</v>
      </c>
      <c r="B17" s="15"/>
      <c r="C17" s="15"/>
      <c r="D17" s="45"/>
      <c r="E17" s="20">
        <f>SUM(E5:E14)</f>
        <v>62.814199999999992</v>
      </c>
      <c r="F17" s="15"/>
      <c r="G17" s="15"/>
      <c r="H17" s="15"/>
      <c r="I17" s="43"/>
      <c r="J17" s="43"/>
      <c r="K17" s="17"/>
      <c r="L17" s="18"/>
    </row>
    <row r="18" spans="1:12" ht="13.5" thickBot="1" x14ac:dyDescent="0.25">
      <c r="A18" s="11" t="s">
        <v>4</v>
      </c>
      <c r="B18" s="15"/>
      <c r="C18" s="15"/>
      <c r="D18" s="45"/>
      <c r="E18" s="21">
        <f>SUM(B5:B14)</f>
        <v>18</v>
      </c>
      <c r="F18" s="15"/>
      <c r="G18" s="15"/>
      <c r="H18" s="15"/>
      <c r="I18" s="43"/>
      <c r="J18" s="43"/>
      <c r="K18" s="17"/>
      <c r="L18" s="18"/>
    </row>
    <row r="19" spans="1:12" ht="13.5" thickBot="1" x14ac:dyDescent="0.25">
      <c r="A19" s="11" t="s">
        <v>55</v>
      </c>
      <c r="B19" s="15"/>
      <c r="C19" s="15"/>
      <c r="D19" s="46"/>
      <c r="E19" s="51">
        <f>SQRT((F15/E18)/PI())*2</f>
        <v>3.7231053564941665</v>
      </c>
      <c r="F19" s="15"/>
      <c r="G19" s="15"/>
      <c r="H19" s="15"/>
      <c r="I19" s="43"/>
      <c r="J19" s="43"/>
      <c r="K19" s="17"/>
      <c r="L19" s="18"/>
    </row>
    <row r="20" spans="1:12" x14ac:dyDescent="0.2">
      <c r="A20" s="11"/>
      <c r="B20" s="15"/>
      <c r="C20" s="15"/>
      <c r="D20" s="19"/>
      <c r="E20" s="19"/>
      <c r="F20" s="15"/>
      <c r="G20" s="15"/>
      <c r="H20" s="15"/>
      <c r="I20" s="43"/>
      <c r="J20" s="43"/>
      <c r="K20" s="17"/>
      <c r="L20" s="18"/>
    </row>
    <row r="21" spans="1:12" x14ac:dyDescent="0.2">
      <c r="A21" s="8" t="s">
        <v>6</v>
      </c>
      <c r="B21" s="15"/>
      <c r="C21" s="15"/>
      <c r="D21" s="19"/>
      <c r="E21" s="19"/>
      <c r="F21" s="15"/>
      <c r="G21" s="15"/>
      <c r="H21" s="15"/>
      <c r="I21" s="43"/>
      <c r="J21" s="43"/>
      <c r="K21" s="17"/>
      <c r="L21" s="18"/>
    </row>
    <row r="22" spans="1:12" x14ac:dyDescent="0.2">
      <c r="A22" s="11" t="s">
        <v>30</v>
      </c>
      <c r="B22" s="15"/>
      <c r="C22" s="15"/>
      <c r="D22" s="15"/>
      <c r="E22" s="16">
        <f>(PI()*((E19/2)*(E19/2)))*E18</f>
        <v>195.96253034372899</v>
      </c>
      <c r="F22" s="15" t="s">
        <v>28</v>
      </c>
      <c r="G22" s="15"/>
      <c r="H22" s="15"/>
      <c r="I22" s="43"/>
      <c r="J22" s="43"/>
      <c r="K22" s="17"/>
      <c r="L22" s="18"/>
    </row>
    <row r="23" spans="1:12" ht="13.5" thickBot="1" x14ac:dyDescent="0.25">
      <c r="A23" s="11" t="s">
        <v>40</v>
      </c>
      <c r="B23" s="15"/>
      <c r="C23" s="15"/>
      <c r="D23" s="47"/>
      <c r="E23" s="15"/>
      <c r="F23" s="15"/>
      <c r="G23" s="15"/>
      <c r="H23" s="15"/>
      <c r="I23" s="43"/>
      <c r="J23" s="43"/>
      <c r="K23" s="17"/>
      <c r="L23" s="18"/>
    </row>
    <row r="24" spans="1:12" ht="13.5" thickBot="1" x14ac:dyDescent="0.25">
      <c r="A24" s="11" t="s">
        <v>52</v>
      </c>
      <c r="B24" s="15"/>
      <c r="C24" s="15"/>
      <c r="D24" s="15"/>
      <c r="E24" s="23">
        <f>E18*(2.5*(E19*E19))</f>
        <v>623.76810729999988</v>
      </c>
      <c r="F24" s="24" t="s">
        <v>28</v>
      </c>
      <c r="G24" s="15"/>
      <c r="H24" s="15"/>
      <c r="I24" s="43"/>
      <c r="J24" s="43"/>
      <c r="K24" s="17"/>
      <c r="L24" s="18"/>
    </row>
    <row r="25" spans="1:12" x14ac:dyDescent="0.2">
      <c r="A25" s="8" t="s">
        <v>22</v>
      </c>
      <c r="B25" s="15"/>
      <c r="C25" s="15"/>
      <c r="D25" s="15"/>
      <c r="E25" s="15"/>
      <c r="F25" s="15"/>
      <c r="G25" s="15"/>
      <c r="H25" s="15"/>
      <c r="I25" s="43"/>
      <c r="J25" s="43"/>
      <c r="K25" s="17"/>
      <c r="L25" s="18"/>
    </row>
    <row r="26" spans="1:12" x14ac:dyDescent="0.2">
      <c r="A26" s="11" t="s">
        <v>24</v>
      </c>
      <c r="B26" s="15"/>
      <c r="C26" s="15"/>
      <c r="D26" s="15"/>
      <c r="E26" s="15"/>
      <c r="F26" s="15"/>
      <c r="G26" s="15"/>
      <c r="H26" s="15"/>
      <c r="I26" s="43"/>
      <c r="J26" s="43"/>
      <c r="K26" s="17"/>
      <c r="L26" s="18"/>
    </row>
    <row r="27" spans="1:12" ht="13.5" thickBot="1" x14ac:dyDescent="0.25">
      <c r="A27" s="12"/>
      <c r="B27" s="25"/>
      <c r="C27" s="25"/>
      <c r="D27" s="25"/>
      <c r="E27" s="25"/>
      <c r="F27" s="25"/>
      <c r="G27" s="25"/>
      <c r="H27" s="15"/>
      <c r="I27" s="16"/>
      <c r="J27" s="16"/>
      <c r="K27" s="17"/>
      <c r="L27" s="18"/>
    </row>
    <row r="28" spans="1:12" x14ac:dyDescent="0.2">
      <c r="A28" s="8" t="s">
        <v>49</v>
      </c>
      <c r="B28" s="15"/>
      <c r="C28" s="15"/>
      <c r="D28" s="15"/>
      <c r="E28" s="15"/>
      <c r="F28" s="15"/>
      <c r="G28" s="15"/>
      <c r="H28" s="15"/>
      <c r="I28" s="16"/>
      <c r="J28" s="16"/>
      <c r="K28" s="17"/>
      <c r="L28" s="18"/>
    </row>
    <row r="29" spans="1:12" ht="13.5" thickBot="1" x14ac:dyDescent="0.25">
      <c r="A29" s="8" t="s">
        <v>67</v>
      </c>
      <c r="B29" s="15"/>
      <c r="C29" s="15"/>
      <c r="D29" s="15"/>
      <c r="E29" s="15"/>
      <c r="F29" s="15"/>
      <c r="G29" s="15"/>
      <c r="H29" s="15"/>
      <c r="I29" s="16"/>
      <c r="J29" s="16"/>
      <c r="K29" s="17"/>
      <c r="L29" s="18"/>
    </row>
    <row r="30" spans="1:12" ht="13.5" thickBot="1" x14ac:dyDescent="0.25">
      <c r="A30" s="11"/>
      <c r="B30" s="15"/>
      <c r="C30" s="53" t="s">
        <v>72</v>
      </c>
      <c r="D30" s="31">
        <f>ROUNDDOWN((K5)/(1.75*(E$19*E$19)),)</f>
        <v>5</v>
      </c>
      <c r="E30" s="24" t="s">
        <v>14</v>
      </c>
      <c r="F30" s="15"/>
      <c r="G30" s="15"/>
      <c r="H30" s="15"/>
      <c r="I30" s="16"/>
      <c r="J30" s="16"/>
      <c r="K30" s="17"/>
      <c r="L30" s="18"/>
    </row>
    <row r="31" spans="1:12" ht="13.5" thickBot="1" x14ac:dyDescent="0.25">
      <c r="A31" s="11"/>
      <c r="B31" s="15"/>
      <c r="C31" s="53" t="s">
        <v>71</v>
      </c>
      <c r="D31" s="31">
        <f>ROUNDDOWN((K6)/(1.75*(E$19*E$19)),)</f>
        <v>25</v>
      </c>
      <c r="E31" s="24" t="s">
        <v>14</v>
      </c>
      <c r="F31" s="15"/>
      <c r="G31" s="15"/>
      <c r="H31" s="15"/>
      <c r="I31" s="16"/>
      <c r="J31" s="16"/>
      <c r="K31" s="17"/>
      <c r="L31" s="18"/>
    </row>
    <row r="32" spans="1:12" ht="13.5" thickBot="1" x14ac:dyDescent="0.25">
      <c r="A32" s="8"/>
      <c r="B32" s="15"/>
      <c r="C32" s="53" t="s">
        <v>73</v>
      </c>
      <c r="D32" s="31">
        <f>ROUNDDOWN((K7)/(1.75*(E$19*E$19)),)</f>
        <v>103</v>
      </c>
      <c r="E32" s="24" t="s">
        <v>14</v>
      </c>
      <c r="F32" s="28"/>
      <c r="G32" s="15"/>
      <c r="H32" s="15"/>
      <c r="I32" s="16"/>
      <c r="J32" s="16"/>
      <c r="K32" s="17"/>
      <c r="L32" s="18"/>
    </row>
    <row r="33" spans="1:12" x14ac:dyDescent="0.2">
      <c r="A33" s="44"/>
      <c r="B33" s="28"/>
      <c r="C33" s="28"/>
      <c r="D33" s="28"/>
      <c r="E33" s="28"/>
      <c r="F33" s="28"/>
      <c r="G33" s="28"/>
      <c r="H33" s="28"/>
      <c r="I33" s="16"/>
      <c r="J33" s="16"/>
      <c r="K33" s="17"/>
      <c r="L33" s="18"/>
    </row>
    <row r="34" spans="1:12" x14ac:dyDescent="0.2">
      <c r="A34" s="13" t="s">
        <v>42</v>
      </c>
      <c r="B34" s="15"/>
      <c r="C34" s="15"/>
      <c r="D34" s="27"/>
      <c r="E34" s="15"/>
      <c r="F34" s="28"/>
      <c r="G34" s="28"/>
      <c r="H34" s="16"/>
      <c r="I34" s="16"/>
      <c r="J34" s="17"/>
      <c r="K34" s="17"/>
      <c r="L34" s="18"/>
    </row>
    <row r="35" spans="1:12" x14ac:dyDescent="0.2">
      <c r="A35" s="13" t="s">
        <v>59</v>
      </c>
      <c r="B35" s="15"/>
      <c r="C35" s="15"/>
      <c r="D35" s="27"/>
      <c r="E35" s="15"/>
      <c r="F35" s="28"/>
      <c r="G35" s="28"/>
      <c r="H35" s="16"/>
      <c r="I35" s="16"/>
      <c r="J35" s="17"/>
      <c r="K35" s="17"/>
      <c r="L35" s="18"/>
    </row>
    <row r="36" spans="1:12" ht="13.5" thickBot="1" x14ac:dyDescent="0.25">
      <c r="A36" s="14" t="s">
        <v>33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9"/>
    </row>
    <row r="65531" spans="1:1" x14ac:dyDescent="0.2">
      <c r="A65531" s="6"/>
    </row>
  </sheetData>
  <sheetProtection password="E8F7" sheet="1" objects="1" scenarios="1"/>
  <mergeCells count="2">
    <mergeCell ref="K3:K4"/>
    <mergeCell ref="I3:J3"/>
  </mergeCells>
  <phoneticPr fontId="0" type="noConversion"/>
  <conditionalFormatting sqref="L5:L35">
    <cfRule type="cellIs" dxfId="5" priority="1" stopIfTrue="1" operator="equal">
      <formula>"TOO SMALL"</formula>
    </cfRule>
    <cfRule type="cellIs" dxfId="4" priority="2" stopIfTrue="1" operator="equal">
      <formula>"OK"</formula>
    </cfRule>
  </conditionalFormatting>
  <conditionalFormatting sqref="K5:K33">
    <cfRule type="cellIs" dxfId="3" priority="3" stopIfTrue="1" operator="lessThan">
      <formula>$E$24</formula>
    </cfRule>
    <cfRule type="cellIs" dxfId="2" priority="4" stopIfTrue="1" operator="greaterThan">
      <formula>$E$24</formula>
    </cfRule>
  </conditionalFormatting>
  <conditionalFormatting sqref="J34:K35">
    <cfRule type="cellIs" dxfId="1" priority="5" stopIfTrue="1" operator="lessThan">
      <formula>$D$24</formula>
    </cfRule>
    <cfRule type="cellIs" dxfId="0" priority="6" stopIfTrue="1" operator="greaterThan">
      <formula>$D$24</formula>
    </cfRule>
  </conditionalFormatting>
  <hyperlinks>
    <hyperlink ref="I2" r:id="rId1"/>
  </hyperlinks>
  <printOptions horizontalCentered="1"/>
  <pageMargins left="0.53" right="0.5" top="0.81" bottom="0.67" header="0.56000000000000005" footer="0.5"/>
  <pageSetup scale="95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FLUSH CVR DUCT-D,F,G,FS</vt:lpstr>
      <vt:lpstr>METRIC DUCT-MC,NNC</vt:lpstr>
      <vt:lpstr>TRAD DUCT-NE</vt:lpstr>
      <vt:lpstr>HINGED CVR DUCT-H,HN,HS</vt:lpstr>
      <vt:lpstr>SHIELDED WIRING DUCT</vt:lpstr>
      <vt:lpstr>DIN RAIL WIRING DUCT</vt:lpstr>
      <vt:lpstr>CORNER WIRING DUCT</vt:lpstr>
      <vt:lpstr>FLEXIBLE DUCT-FL</vt:lpstr>
      <vt:lpstr>'CORNER WIRING DUCT'!Print_Area</vt:lpstr>
      <vt:lpstr>'DIN RAIL WIRING DUCT'!Print_Area</vt:lpstr>
      <vt:lpstr>'FLEXIBLE DUCT-FL'!Print_Area</vt:lpstr>
      <vt:lpstr>'FLUSH CVR DUCT-D,F,G,FS'!Print_Area</vt:lpstr>
      <vt:lpstr>'HINGED CVR DUCT-H,HN,HS'!Print_Area</vt:lpstr>
      <vt:lpstr>'METRIC DUCT-MC,NNC'!Print_Area</vt:lpstr>
      <vt:lpstr>'SHIELDED WIRING DUCT'!Print_Area</vt:lpstr>
      <vt:lpstr>'TRAD DUCT-NE'!Print_Area</vt:lpstr>
    </vt:vector>
  </TitlesOfParts>
  <Company>panduit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</dc:creator>
  <cp:lastModifiedBy>mva</cp:lastModifiedBy>
  <cp:lastPrinted>2011-12-06T20:01:05Z</cp:lastPrinted>
  <dcterms:created xsi:type="dcterms:W3CDTF">2003-08-06T21:39:06Z</dcterms:created>
  <dcterms:modified xsi:type="dcterms:W3CDTF">2013-02-20T21:51:33Z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Panduit Corp</vt:lpwstr>
  </property>
</Properties>
</file>