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1" documentId="8_{71622B95-56D0-4AF4-972C-4AA78D8DFDA4}" xr6:coauthVersionLast="47" xr6:coauthVersionMax="47" xr10:uidLastSave="{6F76E067-BEDB-4A3A-BB6A-CBB1348238A4}"/>
  <bookViews>
    <workbookView xWindow="28680" yWindow="-120" windowWidth="29040" windowHeight="15840" xr2:uid="{00000000-000D-0000-FFFF-FFFF00000000}"/>
  </bookViews>
  <sheets>
    <sheet name="CALCULATOR" sheetId="1" r:id="rId1"/>
    <sheet name="numbers" sheetId="2" state="hidden" r:id="rId2"/>
  </sheets>
  <definedNames>
    <definedName name="category5e24">numbers!$A$9</definedName>
    <definedName name="category624">numbers!$E$9</definedName>
    <definedName name="category628">numbers!$D$9</definedName>
    <definedName name="category6a24">numbers!$C$9</definedName>
    <definedName name="category6a28">numbers!$B$9</definedName>
    <definedName name="MaxFill">numbers!$A$5</definedName>
    <definedName name="MaxFillJ">numbers!$B$5</definedName>
    <definedName name="RecFill">numbers!$A$4</definedName>
    <definedName name="RecFillJ">numbers!$B$4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1" l="1"/>
  <c r="M62" i="1"/>
  <c r="M60" i="1"/>
  <c r="M53" i="1"/>
  <c r="M65" i="1"/>
  <c r="M64" i="1"/>
  <c r="M63" i="1"/>
  <c r="I65" i="1"/>
  <c r="I64" i="1"/>
  <c r="I63" i="1"/>
  <c r="M56" i="1"/>
  <c r="I56" i="1"/>
  <c r="M55" i="1"/>
  <c r="M50" i="1"/>
  <c r="M49" i="1"/>
  <c r="M51" i="1"/>
  <c r="I50" i="1"/>
  <c r="I49" i="1"/>
  <c r="M47" i="1"/>
  <c r="M46" i="1"/>
  <c r="M44" i="1"/>
  <c r="M43" i="1"/>
  <c r="M42" i="1"/>
  <c r="M41" i="1"/>
  <c r="I47" i="1"/>
  <c r="I46" i="1"/>
  <c r="I43" i="1"/>
  <c r="I42" i="1"/>
  <c r="I41" i="1"/>
  <c r="I40" i="1"/>
  <c r="M35" i="1"/>
  <c r="M33" i="1"/>
  <c r="M30" i="1"/>
  <c r="M27" i="1"/>
  <c r="M25" i="1"/>
  <c r="M24" i="1"/>
  <c r="I24" i="1"/>
  <c r="M23" i="1"/>
  <c r="I23" i="1"/>
  <c r="M15" i="1"/>
  <c r="I15" i="1"/>
  <c r="M20" i="1"/>
  <c r="M16" i="1"/>
  <c r="M61" i="1"/>
  <c r="I61" i="1"/>
  <c r="M58" i="1"/>
  <c r="I58" i="1"/>
  <c r="M54" i="1"/>
  <c r="I54" i="1"/>
  <c r="M52" i="1"/>
  <c r="I52" i="1"/>
  <c r="M45" i="1"/>
  <c r="I45" i="1"/>
  <c r="M40" i="1"/>
  <c r="M39" i="1"/>
  <c r="I39" i="1"/>
  <c r="M38" i="1"/>
  <c r="I38" i="1"/>
  <c r="M36" i="1"/>
  <c r="I36" i="1"/>
  <c r="I34" i="1"/>
  <c r="M31" i="1"/>
  <c r="I31" i="1"/>
  <c r="M29" i="1"/>
  <c r="I29" i="1"/>
  <c r="M28" i="1"/>
  <c r="I28" i="1"/>
  <c r="M26" i="1"/>
  <c r="I26" i="1"/>
  <c r="M21" i="1"/>
  <c r="M19" i="1"/>
  <c r="M18" i="1"/>
  <c r="I19" i="1"/>
  <c r="I18" i="1"/>
  <c r="I17" i="1"/>
  <c r="M34" i="1"/>
  <c r="M32" i="1"/>
  <c r="I32" i="1"/>
  <c r="W4" i="1"/>
  <c r="I21" i="1"/>
  <c r="M17" i="1"/>
  <c r="N5" i="1" l="1"/>
  <c r="N6" i="1" l="1"/>
  <c r="N7" i="1" l="1"/>
  <c r="N8" i="1"/>
  <c r="N9" i="1"/>
  <c r="N4" i="1"/>
</calcChain>
</file>

<file path=xl/sharedStrings.xml><?xml version="1.0" encoding="utf-8"?>
<sst xmlns="http://schemas.openxmlformats.org/spreadsheetml/2006/main" count="109" uniqueCount="87">
  <si>
    <t>Description</t>
  </si>
  <si>
    <t>Total</t>
  </si>
  <si>
    <t xml:space="preserve">Cable Diameter = </t>
  </si>
  <si>
    <t>mm</t>
  </si>
  <si>
    <t>in.</t>
  </si>
  <si>
    <t>Cat.</t>
  </si>
  <si>
    <t>5e</t>
  </si>
  <si>
    <t>6A</t>
  </si>
  <si>
    <t>AWG</t>
  </si>
  <si>
    <t>Enter the cable diameter below and select in. or mm.</t>
  </si>
  <si>
    <t>Panduit Patch Cord Approximate Diameters</t>
  </si>
  <si>
    <t>Product Family</t>
  </si>
  <si>
    <t>no</t>
  </si>
  <si>
    <t>yes</t>
  </si>
  <si>
    <t>Duplex Cable?</t>
  </si>
  <si>
    <t>Cat 6A Plenum UTP Cable</t>
  </si>
  <si>
    <t>CommScope 2091B</t>
  </si>
  <si>
    <t>CommScope 2091SD</t>
  </si>
  <si>
    <t>Belden 10GXS</t>
  </si>
  <si>
    <t>Berk-Tek LANmark-XTP</t>
  </si>
  <si>
    <t>Dia. (in.)</t>
  </si>
  <si>
    <t>Panduit Vari-MaTriX HD</t>
  </si>
  <si>
    <t>Panduit Std Comp+ HD</t>
  </si>
  <si>
    <t>Recommended Cable Fill (40%)</t>
  </si>
  <si>
    <t>Maximum Cable Fill (60%)</t>
  </si>
  <si>
    <t>Total Usable Area
(sq. in.)</t>
  </si>
  <si>
    <t>Power Cable?</t>
  </si>
  <si>
    <t>T-70 Raceway</t>
  </si>
  <si>
    <t>T-70: No devices</t>
  </si>
  <si>
    <t>T-70: Data only using Screw- on Faceplates</t>
  </si>
  <si>
    <t>T-70: Data only using Snap- on Faceplates</t>
  </si>
  <si>
    <t>T-45 Raceway</t>
  </si>
  <si>
    <t>T-45 : No devices</t>
  </si>
  <si>
    <t>T-45: No devices with wire retainer</t>
  </si>
  <si>
    <t>T-45: Data only using data bracket</t>
  </si>
  <si>
    <t>LD Profile Raceway</t>
  </si>
  <si>
    <t>LD3</t>
  </si>
  <si>
    <t>LD5</t>
  </si>
  <si>
    <t>LD10</t>
  </si>
  <si>
    <t>LDPH3</t>
  </si>
  <si>
    <t>LDPH5</t>
  </si>
  <si>
    <t>LDPH10</t>
  </si>
  <si>
    <t>LD2P10 - Left Channel</t>
  </si>
  <si>
    <t>LD2P10 - Right Channel</t>
  </si>
  <si>
    <t>LDS3</t>
  </si>
  <si>
    <t>LDS5</t>
  </si>
  <si>
    <t>Cove Raceway</t>
  </si>
  <si>
    <t>WCM35: No devices</t>
  </si>
  <si>
    <t>WCM35: Using Wire
Retainer - no devices</t>
  </si>
  <si>
    <t>Office Furniture Raceway</t>
  </si>
  <si>
    <t>OFR20</t>
  </si>
  <si>
    <t>Pan-Pole Aluminum Pole</t>
  </si>
  <si>
    <t>Communication Only: Snap- on Faceplates</t>
  </si>
  <si>
    <t>Communication Only: Screw- on Faceplates</t>
  </si>
  <si>
    <t>T-70: Divided Power and Data using the WORKSTATION OUTLET CENTER™ Offset Box (POWER)</t>
  </si>
  <si>
    <t>T-70: Divided Power and Data using the WORKSTATION OUTLET CENTER™ Offset Box (DATA)</t>
  </si>
  <si>
    <t>T-70: Divided Power and Data Using the 3-sided Hanging Box and Device Bracket (POWER)</t>
  </si>
  <si>
    <t>T-70: Divided Power and Data Using the 3-sided Hanging Box and Device Bracket (DATA)</t>
  </si>
  <si>
    <t>T-45: Divided Power and Data with wire retainer &amp; divider wall (2 channels) (POWER)</t>
  </si>
  <si>
    <t>T-45: Divided Power and Data with wire retainer &amp; divider wall (2 channels) (DATA)</t>
  </si>
  <si>
    <t>T-45: Divided Power and Data with wire retainer &amp; two divider walls (3 channels) (POWER)</t>
  </si>
  <si>
    <t>T-45: Divided Power and Data with wire retainer &amp; two divider walls (3 channels) (DATA 1)</t>
  </si>
  <si>
    <t>T-45: Divided Power and Data with wire retainer &amp; two divider walls (3 channels) (DATA 2)</t>
  </si>
  <si>
    <t>T-45: Divided Power and Data using the Offset Box (POWER)</t>
  </si>
  <si>
    <t>T-45: Divided Power and Data using the Offset Box (DATA)</t>
  </si>
  <si>
    <t>T-45 Divided Power and Data using Hinged Data Bracket with Divider Insert (POWER)</t>
  </si>
  <si>
    <t>T-45 Divided Power and Data using Hinged Data Bracket with Divider Insert (DATA)</t>
  </si>
  <si>
    <t>T-45: Divided Power and Data using
Electrical Bracket and Box (POWER)</t>
  </si>
  <si>
    <t>T-45: Divided Power and Data using
Electrical Bracket and Box (DATA)</t>
  </si>
  <si>
    <t>WCM35: Divided Power and Data using Wire Retainer and Divider Wall (POWER)</t>
  </si>
  <si>
    <t>WCM35: Divided Power and Data using Wire Retainer and Divider Wall (DATA)</t>
  </si>
  <si>
    <t>WCM35: Divided Power and Data using Device Box and Faceplate Adapter (POWER)</t>
  </si>
  <si>
    <t>WCM35: Divided Power and Data using Device Box and Faceplate Adapter (DATA)</t>
  </si>
  <si>
    <t>WCM35: Divided Power and Data using Low Profile Transition Insert (POWER)</t>
  </si>
  <si>
    <t>WCM35: Divided Power and Data using Low Profile Transition Insert (DATA)</t>
  </si>
  <si>
    <t>Divided Power and Data: Snap-on
Faceplates (POWER)</t>
  </si>
  <si>
    <t>Divided Power &amp; Data: Snap-on Faceplates (DATA)</t>
  </si>
  <si>
    <t xml:space="preserve">Divided Power &amp; Data: Screw-on
Faceplates (POWER) </t>
  </si>
  <si>
    <t>Divided Power and DATA: Screw-on Faceplates (DATA)</t>
  </si>
  <si>
    <t>Power Cable AWG</t>
  </si>
  <si>
    <t>NA</t>
  </si>
  <si>
    <t>NOTES: MAX FILL FOR POWER CABLES TAKEN FROM PREVIOUS CABLE FILL CHART</t>
  </si>
  <si>
    <t>A/V Cable Approximate Diameters</t>
  </si>
  <si>
    <t>TYPE</t>
  </si>
  <si>
    <t>RG6</t>
  </si>
  <si>
    <t>Fiber Optic Cable Approximate Diameters</t>
  </si>
  <si>
    <t>2 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</si>
</sst>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5" fillId="0" borderId="0" applyFont="0" applyFill="0" applyBorder="0" applyAlignment="0" applyProtection="0"/>
  </cellStyleXfs>
  <cellXfs count="194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left"/>
    </xf>
    <xf numFmtId="9" fontId="0" fillId="0" borderId="0" xfId="2" applyFont="1"/>
    <xf numFmtId="0" fontId="3" fillId="3" borderId="2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7" fillId="7" borderId="10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/>
    </xf>
    <xf numFmtId="164" fontId="7" fillId="2" borderId="4" xfId="1" applyNumberFormat="1" applyFont="1" applyBorder="1" applyAlignment="1" applyProtection="1">
      <alignment horizontal="center" vertical="center"/>
      <protection locked="0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2" fontId="7" fillId="7" borderId="14" xfId="0" applyNumberFormat="1" applyFont="1" applyFill="1" applyBorder="1" applyAlignment="1">
      <alignment horizontal="center" vertical="center"/>
    </xf>
    <xf numFmtId="0" fontId="6" fillId="4" borderId="5" xfId="0" applyFont="1" applyFill="1" applyBorder="1"/>
    <xf numFmtId="0" fontId="7" fillId="4" borderId="4" xfId="0" applyFont="1" applyFill="1" applyBorder="1"/>
    <xf numFmtId="0" fontId="7" fillId="4" borderId="0" xfId="0" applyFont="1" applyFill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11" fillId="7" borderId="10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/>
    <xf numFmtId="0" fontId="11" fillId="7" borderId="14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 wrapText="1"/>
    </xf>
    <xf numFmtId="2" fontId="7" fillId="4" borderId="0" xfId="0" applyNumberFormat="1" applyFont="1" applyFill="1" applyAlignment="1">
      <alignment horizontal="center" vertical="center"/>
    </xf>
    <xf numFmtId="0" fontId="7" fillId="4" borderId="47" xfId="0" applyFont="1" applyFill="1" applyBorder="1" applyAlignment="1">
      <alignment vertical="center" wrapText="1"/>
    </xf>
    <xf numFmtId="0" fontId="7" fillId="4" borderId="48" xfId="0" applyFont="1" applyFill="1" applyBorder="1" applyAlignment="1">
      <alignment vertical="center" wrapText="1"/>
    </xf>
    <xf numFmtId="0" fontId="7" fillId="4" borderId="49" xfId="0" applyFont="1" applyFill="1" applyBorder="1" applyAlignment="1">
      <alignment vertical="center" wrapText="1"/>
    </xf>
    <xf numFmtId="0" fontId="11" fillId="7" borderId="60" xfId="0" applyFont="1" applyFill="1" applyBorder="1"/>
    <xf numFmtId="0" fontId="11" fillId="7" borderId="53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64" fontId="7" fillId="7" borderId="20" xfId="0" applyNumberFormat="1" applyFont="1" applyFill="1" applyBorder="1" applyAlignment="1">
      <alignment horizontal="center" vertical="center"/>
    </xf>
    <xf numFmtId="164" fontId="7" fillId="7" borderId="21" xfId="0" applyNumberFormat="1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2" fontId="7" fillId="4" borderId="52" xfId="0" applyNumberFormat="1" applyFont="1" applyFill="1" applyBorder="1" applyAlignment="1">
      <alignment horizontal="center" vertical="center"/>
    </xf>
    <xf numFmtId="2" fontId="7" fillId="4" borderId="53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/>
    </xf>
    <xf numFmtId="0" fontId="7" fillId="4" borderId="44" xfId="0" applyFont="1" applyFill="1" applyBorder="1" applyAlignment="1">
      <alignment horizontal="center" vertical="center" wrapText="1"/>
    </xf>
    <xf numFmtId="2" fontId="7" fillId="4" borderId="44" xfId="0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2" fontId="7" fillId="4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>
      <alignment horizontal="center" vertical="center" wrapText="1"/>
    </xf>
    <xf numFmtId="2" fontId="7" fillId="4" borderId="54" xfId="0" applyNumberFormat="1" applyFont="1" applyFill="1" applyBorder="1" applyAlignment="1">
      <alignment horizontal="center" vertical="center"/>
    </xf>
    <xf numFmtId="2" fontId="7" fillId="4" borderId="55" xfId="0" applyNumberFormat="1" applyFont="1" applyFill="1" applyBorder="1" applyAlignment="1">
      <alignment horizontal="center" vertical="center"/>
    </xf>
    <xf numFmtId="2" fontId="7" fillId="4" borderId="56" xfId="0" applyNumberFormat="1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/>
    </xf>
    <xf numFmtId="2" fontId="7" fillId="4" borderId="44" xfId="0" applyNumberFormat="1" applyFont="1" applyFill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2" fontId="7" fillId="4" borderId="15" xfId="0" applyNumberFormat="1" applyFont="1" applyFill="1" applyBorder="1" applyAlignment="1">
      <alignment horizontal="center" vertical="center"/>
    </xf>
    <xf numFmtId="2" fontId="7" fillId="4" borderId="39" xfId="0" applyNumberFormat="1" applyFont="1" applyFill="1" applyBorder="1" applyAlignment="1">
      <alignment horizontal="center" vertical="center"/>
    </xf>
    <xf numFmtId="2" fontId="7" fillId="4" borderId="40" xfId="0" applyNumberFormat="1" applyFont="1" applyFill="1" applyBorder="1" applyAlignment="1">
      <alignment horizontal="center" vertical="center"/>
    </xf>
    <xf numFmtId="164" fontId="7" fillId="7" borderId="15" xfId="0" applyNumberFormat="1" applyFont="1" applyFill="1" applyBorder="1" applyAlignment="1">
      <alignment horizontal="center" vertical="center"/>
    </xf>
    <xf numFmtId="164" fontId="7" fillId="7" borderId="16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2" fontId="7" fillId="4" borderId="20" xfId="0" applyNumberFormat="1" applyFont="1" applyFill="1" applyBorder="1" applyAlignment="1">
      <alignment horizontal="center" vertical="center"/>
    </xf>
    <xf numFmtId="2" fontId="7" fillId="4" borderId="18" xfId="0" applyNumberFormat="1" applyFont="1" applyFill="1" applyBorder="1" applyAlignment="1">
      <alignment horizontal="center" vertical="center"/>
    </xf>
    <xf numFmtId="2" fontId="7" fillId="4" borderId="19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0" fillId="4" borderId="0" xfId="0" applyFill="1"/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vertical="center" wrapText="1"/>
    </xf>
    <xf numFmtId="2" fontId="7" fillId="4" borderId="37" xfId="0" applyNumberFormat="1" applyFont="1" applyFill="1" applyBorder="1" applyAlignment="1">
      <alignment horizontal="center" vertical="center" wrapText="1"/>
    </xf>
    <xf numFmtId="2" fontId="7" fillId="4" borderId="35" xfId="0" applyNumberFormat="1" applyFont="1" applyFill="1" applyBorder="1" applyAlignment="1">
      <alignment horizontal="center" vertical="center" wrapText="1"/>
    </xf>
    <xf numFmtId="2" fontId="7" fillId="4" borderId="20" xfId="0" applyNumberFormat="1" applyFont="1" applyFill="1" applyBorder="1" applyAlignment="1">
      <alignment horizontal="center" vertical="center" wrapText="1"/>
    </xf>
    <xf numFmtId="2" fontId="7" fillId="4" borderId="18" xfId="0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2" fontId="7" fillId="4" borderId="41" xfId="0" applyNumberFormat="1" applyFont="1" applyFill="1" applyBorder="1" applyAlignment="1">
      <alignment horizontal="center" vertical="center" wrapText="1"/>
    </xf>
    <xf numFmtId="2" fontId="7" fillId="4" borderId="3" xfId="0" applyNumberFormat="1" applyFont="1" applyFill="1" applyBorder="1" applyAlignment="1">
      <alignment horizontal="center" vertical="center" wrapText="1"/>
    </xf>
    <xf numFmtId="2" fontId="7" fillId="4" borderId="6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793"/>
      <color rgb="FFFF9999"/>
      <color rgb="FFFF9966"/>
      <color rgb="FFE2E2E2"/>
      <color rgb="FFCCE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6" fmlaLink="D9" fmlaRange="numbers!$A$1:$A$2" noThreeD="1" sel="1" val="0"/>
</file>

<file path=xl/ctrlProps/ctrlProp2.xml><?xml version="1.0" encoding="utf-8"?>
<formControlPr xmlns="http://schemas.microsoft.com/office/spreadsheetml/2009/9/main" objectType="Drop" dropStyle="combo" dx="16" fmlaLink="D10" fmlaRange="numbers!$B$1:$B$2" noThreeD="1" sel="1" val="0"/>
</file>

<file path=xl/ctrlProps/ctrlProp3.xml><?xml version="1.0" encoding="utf-8"?>
<formControlPr xmlns="http://schemas.microsoft.com/office/spreadsheetml/2009/9/main" objectType="Drop" dropStyle="combo" dx="16" fmlaLink="D11" fmlaRange="numbers!$B$1:$B$2" noThreeD="1" sel="1" val="0"/>
</file>

<file path=xl/ctrlProps/ctrlProp4.xml><?xml version="1.0" encoding="utf-8"?>
<formControlPr xmlns="http://schemas.microsoft.com/office/spreadsheetml/2009/9/main" objectType="Drop" dropStyle="combo" dx="16" fmlaLink="F11" fmlaRange="numbers!$C$1:$C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22860</xdr:rowOff>
        </xdr:from>
        <xdr:to>
          <xdr:col>3</xdr:col>
          <xdr:colOff>579120</xdr:colOff>
          <xdr:row>8</xdr:row>
          <xdr:rowOff>182880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22860</xdr:rowOff>
        </xdr:from>
        <xdr:to>
          <xdr:col>3</xdr:col>
          <xdr:colOff>579120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46183</xdr:rowOff>
    </xdr:from>
    <xdr:to>
      <xdr:col>6</xdr:col>
      <xdr:colOff>240530</xdr:colOff>
      <xdr:row>3</xdr:row>
      <xdr:rowOff>182804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01456" y="238607"/>
          <a:ext cx="3467483" cy="492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Raceway Cable</a:t>
          </a:r>
          <a:r>
            <a:rPr lang="en-US" sz="2000" b="1" i="1" baseline="0"/>
            <a:t> Fill Calculator V2</a:t>
          </a:r>
          <a:endParaRPr lang="en-US" sz="2000" b="1" i="1"/>
        </a:p>
        <a:p>
          <a:endParaRPr lang="en-US" sz="2000" b="1" i="1"/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479193</xdr:colOff>
      <xdr:row>2</xdr:row>
      <xdr:rowOff>174581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" y="153938"/>
          <a:ext cx="1662546" cy="3728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22860</xdr:rowOff>
        </xdr:from>
        <xdr:to>
          <xdr:col>3</xdr:col>
          <xdr:colOff>571500</xdr:colOff>
          <xdr:row>11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22860</xdr:rowOff>
        </xdr:from>
        <xdr:to>
          <xdr:col>5</xdr:col>
          <xdr:colOff>571500</xdr:colOff>
          <xdr:row>11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145"/>
  <sheetViews>
    <sheetView tabSelected="1" zoomScale="99" zoomScaleNormal="99" workbookViewId="0">
      <pane ySplit="13" topLeftCell="A14" activePane="bottomLeft" state="frozen"/>
      <selection pane="bottomLeft"/>
    </sheetView>
  </sheetViews>
  <sheetFormatPr defaultColWidth="9.109375" defaultRowHeight="13.8" x14ac:dyDescent="0.25"/>
  <cols>
    <col min="1" max="1" width="6.33203125" style="1" customWidth="1"/>
    <col min="2" max="2" width="18.109375" style="1" customWidth="1"/>
    <col min="3" max="3" width="11.5546875" style="1" customWidth="1"/>
    <col min="4" max="4" width="28.88671875" style="2" customWidth="1"/>
    <col min="5" max="7" width="14.33203125" style="6" customWidth="1"/>
    <col min="8" max="8" width="1.44140625" style="6" customWidth="1"/>
    <col min="9" max="11" width="5.109375" style="6" customWidth="1"/>
    <col min="12" max="12" width="1.44140625" style="6" customWidth="1"/>
    <col min="13" max="14" width="5.109375" style="6" customWidth="1"/>
    <col min="15" max="15" width="6" style="6" customWidth="1"/>
    <col min="16" max="16" width="19.33203125" style="1" bestFit="1" customWidth="1"/>
    <col min="17" max="17" width="7.88671875" style="1" bestFit="1" customWidth="1"/>
    <col min="18" max="16384" width="9.109375" style="1"/>
  </cols>
  <sheetData>
    <row r="1" spans="1:23" ht="15" customHeight="1" x14ac:dyDescent="0.25">
      <c r="J1" s="65" t="s">
        <v>10</v>
      </c>
      <c r="K1" s="66"/>
      <c r="L1" s="66"/>
      <c r="M1" s="66"/>
      <c r="N1" s="67"/>
      <c r="P1" s="61" t="s">
        <v>15</v>
      </c>
      <c r="Q1" s="63" t="s">
        <v>20</v>
      </c>
      <c r="S1" s="65" t="s">
        <v>82</v>
      </c>
      <c r="T1" s="66"/>
      <c r="U1" s="66"/>
      <c r="V1" s="66"/>
      <c r="W1" s="67"/>
    </row>
    <row r="2" spans="1:23" ht="13.2" customHeight="1" x14ac:dyDescent="0.25">
      <c r="J2" s="68"/>
      <c r="K2" s="69"/>
      <c r="L2" s="69"/>
      <c r="M2" s="69"/>
      <c r="N2" s="70"/>
      <c r="P2" s="62"/>
      <c r="Q2" s="64"/>
      <c r="S2" s="68"/>
      <c r="T2" s="69"/>
      <c r="U2" s="69"/>
      <c r="V2" s="69"/>
      <c r="W2" s="70"/>
    </row>
    <row r="3" spans="1:23" ht="15" customHeight="1" x14ac:dyDescent="0.25">
      <c r="J3" s="18" t="s">
        <v>5</v>
      </c>
      <c r="K3" s="19" t="s">
        <v>8</v>
      </c>
      <c r="L3" s="71" t="s">
        <v>4</v>
      </c>
      <c r="M3" s="72"/>
      <c r="N3" s="20" t="s">
        <v>3</v>
      </c>
      <c r="P3" s="59" t="s">
        <v>21</v>
      </c>
      <c r="Q3" s="60">
        <v>0.23</v>
      </c>
      <c r="S3" s="75" t="s">
        <v>83</v>
      </c>
      <c r="T3" s="72"/>
      <c r="U3" s="71" t="s">
        <v>4</v>
      </c>
      <c r="V3" s="72"/>
      <c r="W3" s="20" t="s">
        <v>3</v>
      </c>
    </row>
    <row r="4" spans="1:23" ht="15" customHeight="1" x14ac:dyDescent="0.25">
      <c r="J4" s="18" t="s">
        <v>6</v>
      </c>
      <c r="K4" s="19">
        <v>28</v>
      </c>
      <c r="L4" s="73">
        <v>0.14899999999999999</v>
      </c>
      <c r="M4" s="74"/>
      <c r="N4" s="21">
        <f>L4*25.4</f>
        <v>3.7845999999999997</v>
      </c>
      <c r="O4" s="7"/>
      <c r="P4" s="34" t="s">
        <v>22</v>
      </c>
      <c r="Q4" s="35">
        <v>0.23</v>
      </c>
      <c r="S4" s="75" t="s">
        <v>84</v>
      </c>
      <c r="T4" s="72"/>
      <c r="U4" s="73">
        <v>0.27500000000000002</v>
      </c>
      <c r="V4" s="74"/>
      <c r="W4" s="21">
        <f>U4*25.4</f>
        <v>6.9850000000000003</v>
      </c>
    </row>
    <row r="5" spans="1:23" ht="15" customHeight="1" x14ac:dyDescent="0.25">
      <c r="J5" s="18" t="s">
        <v>6</v>
      </c>
      <c r="K5" s="19">
        <v>24</v>
      </c>
      <c r="L5" s="73">
        <v>0.215</v>
      </c>
      <c r="M5" s="74"/>
      <c r="N5" s="21">
        <f>L5*25.4</f>
        <v>5.4609999999999994</v>
      </c>
      <c r="O5" s="7"/>
      <c r="P5" s="34" t="s">
        <v>16</v>
      </c>
      <c r="Q5" s="35">
        <v>0.28499999999999998</v>
      </c>
    </row>
    <row r="6" spans="1:23" ht="14.4" customHeight="1" thickBot="1" x14ac:dyDescent="0.3">
      <c r="B6" s="171"/>
      <c r="C6" s="171"/>
      <c r="D6" s="171"/>
      <c r="E6" s="171"/>
      <c r="F6" s="171"/>
      <c r="G6" s="171"/>
      <c r="J6" s="18">
        <v>6</v>
      </c>
      <c r="K6" s="19">
        <v>28</v>
      </c>
      <c r="L6" s="73">
        <v>0.15</v>
      </c>
      <c r="M6" s="74"/>
      <c r="N6" s="21">
        <f>L6*25.4</f>
        <v>3.8099999999999996</v>
      </c>
      <c r="O6" s="7"/>
      <c r="P6" s="34" t="s">
        <v>17</v>
      </c>
      <c r="Q6" s="35">
        <v>0.26500000000000001</v>
      </c>
    </row>
    <row r="7" spans="1:23" ht="15" customHeight="1" x14ac:dyDescent="0.25">
      <c r="B7" s="157" t="s">
        <v>9</v>
      </c>
      <c r="C7" s="157"/>
      <c r="D7" s="157"/>
      <c r="E7" s="157"/>
      <c r="F7" s="157"/>
      <c r="G7" s="157"/>
      <c r="H7" s="157"/>
      <c r="I7" s="157"/>
      <c r="J7" s="18">
        <v>6</v>
      </c>
      <c r="K7" s="19">
        <v>24</v>
      </c>
      <c r="L7" s="73">
        <v>0.23499999999999999</v>
      </c>
      <c r="M7" s="74"/>
      <c r="N7" s="21">
        <f t="shared" ref="N7:N9" si="0">L7*25.4</f>
        <v>5.9689999999999994</v>
      </c>
      <c r="O7" s="7"/>
      <c r="P7" s="34" t="s">
        <v>18</v>
      </c>
      <c r="Q7" s="35">
        <v>0.26500000000000001</v>
      </c>
      <c r="S7" s="65" t="s">
        <v>85</v>
      </c>
      <c r="T7" s="66"/>
      <c r="U7" s="66"/>
      <c r="V7" s="66"/>
      <c r="W7" s="67"/>
    </row>
    <row r="8" spans="1:23" ht="15" customHeight="1" thickBot="1" x14ac:dyDescent="0.3">
      <c r="B8" s="157"/>
      <c r="C8" s="157"/>
      <c r="D8" s="157"/>
      <c r="E8" s="157"/>
      <c r="F8" s="157"/>
      <c r="G8" s="157"/>
      <c r="H8" s="157"/>
      <c r="I8" s="157"/>
      <c r="J8" s="18" t="s">
        <v>7</v>
      </c>
      <c r="K8" s="19">
        <v>28</v>
      </c>
      <c r="L8" s="73">
        <v>0.185</v>
      </c>
      <c r="M8" s="74"/>
      <c r="N8" s="21">
        <f t="shared" si="0"/>
        <v>4.6989999999999998</v>
      </c>
      <c r="O8" s="7"/>
      <c r="P8" s="36" t="s">
        <v>19</v>
      </c>
      <c r="Q8" s="37">
        <v>0.27500000000000002</v>
      </c>
      <c r="S8" s="68"/>
      <c r="T8" s="69"/>
      <c r="U8" s="69"/>
      <c r="V8" s="69"/>
      <c r="W8" s="70"/>
    </row>
    <row r="9" spans="1:23" ht="15" customHeight="1" thickBot="1" x14ac:dyDescent="0.3">
      <c r="B9" s="22" t="s">
        <v>2</v>
      </c>
      <c r="C9" s="23">
        <v>0.25</v>
      </c>
      <c r="D9" s="17">
        <v>1</v>
      </c>
      <c r="E9" s="14"/>
      <c r="F9" s="14"/>
      <c r="G9" s="14"/>
      <c r="H9" s="14"/>
      <c r="I9" s="14"/>
      <c r="J9" s="24" t="s">
        <v>7</v>
      </c>
      <c r="K9" s="25">
        <v>24</v>
      </c>
      <c r="L9" s="155">
        <v>0.25</v>
      </c>
      <c r="M9" s="156"/>
      <c r="N9" s="26">
        <f t="shared" si="0"/>
        <v>6.35</v>
      </c>
      <c r="O9" s="7"/>
      <c r="S9" s="75" t="s">
        <v>83</v>
      </c>
      <c r="T9" s="72"/>
      <c r="U9" s="71" t="s">
        <v>4</v>
      </c>
      <c r="V9" s="72"/>
      <c r="W9" s="20" t="s">
        <v>3</v>
      </c>
    </row>
    <row r="10" spans="1:23" ht="15" thickBot="1" x14ac:dyDescent="0.35">
      <c r="B10" s="27"/>
      <c r="C10" s="28" t="s">
        <v>14</v>
      </c>
      <c r="D10" s="17">
        <v>1</v>
      </c>
      <c r="E10" s="14"/>
      <c r="F10" s="14"/>
      <c r="G10" s="14"/>
      <c r="H10" s="14"/>
      <c r="I10" s="14"/>
      <c r="J10" s="8"/>
      <c r="K10" s="8"/>
      <c r="L10" s="9"/>
      <c r="M10" s="9"/>
      <c r="N10" s="10"/>
      <c r="O10" s="7"/>
      <c r="S10" s="75" t="s">
        <v>86</v>
      </c>
      <c r="T10" s="72"/>
      <c r="U10" s="73">
        <v>0.17499999999999999</v>
      </c>
      <c r="V10" s="74"/>
      <c r="W10" s="21">
        <f>U10*25.4</f>
        <v>4.4449999999999994</v>
      </c>
    </row>
    <row r="11" spans="1:23" ht="15" thickBot="1" x14ac:dyDescent="0.35">
      <c r="B11" s="27"/>
      <c r="C11" s="28" t="s">
        <v>26</v>
      </c>
      <c r="D11" s="17">
        <v>1</v>
      </c>
      <c r="E11" s="28" t="s">
        <v>79</v>
      </c>
      <c r="F11" s="17">
        <v>2</v>
      </c>
      <c r="G11" s="14"/>
      <c r="H11" s="14"/>
      <c r="I11" s="8"/>
      <c r="J11" s="8"/>
      <c r="K11" s="9"/>
      <c r="L11" s="9"/>
      <c r="M11" s="10"/>
      <c r="N11" s="7"/>
      <c r="O11" s="1"/>
    </row>
    <row r="12" spans="1:23" ht="24.6" customHeight="1" thickBot="1" x14ac:dyDescent="0.35">
      <c r="B12" s="172" t="s">
        <v>11</v>
      </c>
      <c r="C12" s="161" t="s">
        <v>0</v>
      </c>
      <c r="D12" s="162"/>
      <c r="E12" s="161" t="s">
        <v>25</v>
      </c>
      <c r="F12" s="165"/>
      <c r="G12" s="162"/>
      <c r="H12" s="12"/>
      <c r="I12" s="158" t="s">
        <v>23</v>
      </c>
      <c r="J12" s="159"/>
      <c r="K12" s="160"/>
      <c r="L12" s="13"/>
      <c r="M12" s="158" t="s">
        <v>24</v>
      </c>
      <c r="N12" s="159"/>
      <c r="O12" s="160"/>
      <c r="P12" s="11"/>
    </row>
    <row r="13" spans="1:23" ht="25.2" customHeight="1" thickBot="1" x14ac:dyDescent="0.3">
      <c r="B13" s="173"/>
      <c r="C13" s="163"/>
      <c r="D13" s="164"/>
      <c r="E13" s="163"/>
      <c r="F13" s="166"/>
      <c r="G13" s="164"/>
      <c r="H13" s="12"/>
      <c r="I13" s="158" t="s">
        <v>1</v>
      </c>
      <c r="J13" s="159"/>
      <c r="K13" s="160"/>
      <c r="L13" s="13"/>
      <c r="M13" s="158" t="s">
        <v>1</v>
      </c>
      <c r="N13" s="159"/>
      <c r="O13" s="160"/>
      <c r="Q13" s="174"/>
    </row>
    <row r="14" spans="1:23" ht="15.75" customHeight="1" thickBot="1" x14ac:dyDescent="0.3">
      <c r="B14" s="29"/>
      <c r="C14" s="29"/>
      <c r="D14" s="29"/>
      <c r="E14" s="54"/>
      <c r="F14" s="54"/>
      <c r="G14" s="55"/>
      <c r="H14" s="15"/>
      <c r="I14" s="30"/>
      <c r="J14" s="31"/>
      <c r="K14" s="31"/>
      <c r="L14" s="32"/>
      <c r="M14" s="31"/>
      <c r="N14" s="31"/>
      <c r="O14" s="33"/>
      <c r="Q14" s="174"/>
    </row>
    <row r="15" spans="1:23" ht="15.75" customHeight="1" thickBot="1" x14ac:dyDescent="0.3">
      <c r="A15" s="38"/>
      <c r="B15" s="109" t="s">
        <v>27</v>
      </c>
      <c r="C15" s="175" t="s">
        <v>28</v>
      </c>
      <c r="D15" s="176"/>
      <c r="E15" s="177">
        <v>5.15</v>
      </c>
      <c r="F15" s="178"/>
      <c r="G15" s="179"/>
      <c r="H15" s="15"/>
      <c r="I15" s="92">
        <f>IF($D$11=2,"NA",(ROUNDDOWN(IF($D$9=1,E15/(($C$9^2)*PI()/4)*RecFill/$D$10,IF($D$9=2,#REF!/((($C$9/25.4)^2)*PI()/4)*RecFill/$D$10,"error")),0)))</f>
        <v>41</v>
      </c>
      <c r="J15" s="93"/>
      <c r="K15" s="94"/>
      <c r="L15" s="16"/>
      <c r="M15" s="82">
        <f>IF($D$11=2,(IF($F$11=1,24,IF($F$11=2,20,15))),(ROUNDDOWN(IF($D$9=1,E15/(($C$9^2)*PI()/4)*MaxFill/$D$10,IF($D$9=2,#REF!/((($C$9/25.4)^2)*PI()/4)*MaxFill/$D$10,"error")),0)))</f>
        <v>62</v>
      </c>
      <c r="N15" s="83"/>
      <c r="O15" s="84"/>
      <c r="Q15" s="174"/>
    </row>
    <row r="16" spans="1:23" ht="21.6" customHeight="1" thickBot="1" x14ac:dyDescent="0.3">
      <c r="A16" s="38"/>
      <c r="B16" s="110"/>
      <c r="C16" s="167" t="s">
        <v>56</v>
      </c>
      <c r="D16" s="89"/>
      <c r="E16" s="180">
        <v>0.86</v>
      </c>
      <c r="F16" s="181"/>
      <c r="G16" s="182"/>
      <c r="H16" s="15"/>
      <c r="I16" s="92" t="s">
        <v>80</v>
      </c>
      <c r="J16" s="93"/>
      <c r="K16" s="94"/>
      <c r="L16" s="16"/>
      <c r="M16" s="82" t="str">
        <f>IF($D$11=2,(IF($F$11=1,14,IF($F$11=2,11,7))),"NA")</f>
        <v>NA</v>
      </c>
      <c r="N16" s="83"/>
      <c r="O16" s="84"/>
      <c r="Q16" s="174"/>
    </row>
    <row r="17" spans="1:17" ht="24" customHeight="1" thickBot="1" x14ac:dyDescent="0.3">
      <c r="A17" s="38"/>
      <c r="B17" s="110"/>
      <c r="C17" s="167" t="s">
        <v>57</v>
      </c>
      <c r="D17" s="89"/>
      <c r="E17" s="168">
        <v>1.72</v>
      </c>
      <c r="F17" s="169"/>
      <c r="G17" s="170"/>
      <c r="H17" s="15"/>
      <c r="I17" s="92">
        <f>IF($D$11=1,(ROUNDDOWN(IF($D$9=1,E17/(($C$9^2)*PI()/4)*RecFill/$D$10,IF($D$9=2,E17/((($C$9/25.4)^2)*PI()/4)*RecFill/$D$10,"error")),0)),"NA")</f>
        <v>14</v>
      </c>
      <c r="J17" s="93"/>
      <c r="K17" s="94"/>
      <c r="L17" s="16"/>
      <c r="M17" s="82">
        <f>IF($D$11=1,(ROUNDDOWN(IF($D$9=1,E17/(($C$9^2)*PI()/4)*MaxFill/$D$10,IF($D$9=2,E17/((($C$9/25.4)^2)*PI()/4)*MaxFill/$D$10,"error")),0)),"NA")</f>
        <v>21</v>
      </c>
      <c r="N17" s="83"/>
      <c r="O17" s="84"/>
      <c r="Q17" s="174"/>
    </row>
    <row r="18" spans="1:17" ht="15.75" customHeight="1" thickBot="1" x14ac:dyDescent="0.3">
      <c r="A18" s="38"/>
      <c r="B18" s="110"/>
      <c r="C18" s="167" t="s">
        <v>29</v>
      </c>
      <c r="D18" s="89"/>
      <c r="E18" s="168">
        <v>3.67</v>
      </c>
      <c r="F18" s="169"/>
      <c r="G18" s="170"/>
      <c r="H18" s="15"/>
      <c r="I18" s="92">
        <f>IF($D$11=1,(ROUNDDOWN(IF($D$9=1,E18/(($C$9^2)*PI()/4)*RecFill/$D$10,IF($D$9=2,E18/((($C$9/25.4)^2)*PI()/4)*RecFill/$D$10,"error")),0)),"NA")</f>
        <v>29</v>
      </c>
      <c r="J18" s="93"/>
      <c r="K18" s="94"/>
      <c r="L18" s="16"/>
      <c r="M18" s="82">
        <f>IF($D$11=1,(ROUNDDOWN(IF($D$9=1,E18/(($C$9^2)*PI()/4)*MaxFill/$D$10,IF($D$9=2,E18/((($C$9/25.4)^2)*PI()/4)*MaxFill/$D$10,"error")),0)),"NA")</f>
        <v>44</v>
      </c>
      <c r="N18" s="83"/>
      <c r="O18" s="84"/>
      <c r="Q18" s="174"/>
    </row>
    <row r="19" spans="1:17" ht="14.4" customHeight="1" thickBot="1" x14ac:dyDescent="0.3">
      <c r="A19" s="38"/>
      <c r="B19" s="110"/>
      <c r="C19" s="167" t="s">
        <v>30</v>
      </c>
      <c r="D19" s="89"/>
      <c r="E19" s="168">
        <v>4.71</v>
      </c>
      <c r="F19" s="169"/>
      <c r="G19" s="170"/>
      <c r="H19" s="15"/>
      <c r="I19" s="92">
        <f>IF($D$11=1,(ROUNDDOWN(IF($D$9=1,E19/(($C$9^2)*PI()/4)*RecFill/$D$10,IF($D$9=2,E19/((($C$9/25.4)^2)*PI()/4)*RecFill/$D$10,"error")),0)),"NA")</f>
        <v>38</v>
      </c>
      <c r="J19" s="93"/>
      <c r="K19" s="94"/>
      <c r="L19" s="16"/>
      <c r="M19" s="82">
        <f>IF($D$11=1,(ROUNDDOWN(IF($D$9=1,E19/(($C$9^2)*PI()/4)*MaxFill/$D$10,IF($D$9=2,E19/((($C$9/25.4)^2)*PI()/4)*MaxFill/$D$10,"error")),0)),"NA")</f>
        <v>57</v>
      </c>
      <c r="N19" s="83"/>
      <c r="O19" s="84"/>
      <c r="Q19" s="174"/>
    </row>
    <row r="20" spans="1:17" ht="22.2" customHeight="1" thickBot="1" x14ac:dyDescent="0.3">
      <c r="A20" s="38"/>
      <c r="B20" s="110"/>
      <c r="C20" s="167" t="s">
        <v>54</v>
      </c>
      <c r="D20" s="89"/>
      <c r="E20" s="168">
        <v>0.91</v>
      </c>
      <c r="F20" s="169"/>
      <c r="G20" s="170"/>
      <c r="H20" s="15"/>
      <c r="I20" s="92" t="s">
        <v>80</v>
      </c>
      <c r="J20" s="93"/>
      <c r="K20" s="94"/>
      <c r="L20" s="16"/>
      <c r="M20" s="82" t="str">
        <f>IF($D$11=2,(IF($F$11=1,14,IF($F$11=2,11,7))),"NA")</f>
        <v>NA</v>
      </c>
      <c r="N20" s="83"/>
      <c r="O20" s="84"/>
    </row>
    <row r="21" spans="1:17" ht="25.8" customHeight="1" thickBot="1" x14ac:dyDescent="0.3">
      <c r="A21" s="38"/>
      <c r="B21" s="111"/>
      <c r="C21" s="150" t="s">
        <v>55</v>
      </c>
      <c r="D21" s="151"/>
      <c r="E21" s="152">
        <v>3.12</v>
      </c>
      <c r="F21" s="153"/>
      <c r="G21" s="154"/>
      <c r="H21" s="15"/>
      <c r="I21" s="92">
        <f>IF($D$11=1,(ROUNDDOWN(IF($D$9=1,E21/(($C$9^2)*PI()/4)*RecFill/$D$10,IF($D$9=2,E21/((($C$9/25.4)^2)*PI()/4)*RecFill/$D$10,"error")),0)),"NA")</f>
        <v>25</v>
      </c>
      <c r="J21" s="93"/>
      <c r="K21" s="94"/>
      <c r="L21" s="16"/>
      <c r="M21" s="82">
        <f>IF($D$11=1,(ROUNDDOWN(IF($D$9=1,E21/(($C$9^2)*PI()/4)*MaxFill/$D$10,IF($D$9=2,E21/((($C$9/25.4)^2)*PI()/4)*MaxFill/$D$10,"error")),0)),"NA")</f>
        <v>38</v>
      </c>
      <c r="N21" s="83"/>
      <c r="O21" s="84"/>
    </row>
    <row r="22" spans="1:17" ht="16.2" customHeight="1" thickBot="1" x14ac:dyDescent="0.3">
      <c r="A22" s="38"/>
      <c r="B22" s="51"/>
      <c r="C22" s="41"/>
      <c r="D22" s="42"/>
      <c r="E22" s="49"/>
      <c r="F22" s="49"/>
      <c r="G22" s="49"/>
      <c r="H22" s="47"/>
      <c r="I22" s="43"/>
      <c r="J22" s="43"/>
      <c r="K22" s="43"/>
      <c r="L22" s="40"/>
      <c r="M22" s="43"/>
      <c r="N22" s="43"/>
      <c r="O22" s="43"/>
    </row>
    <row r="23" spans="1:17" ht="15" customHeight="1" thickBot="1" x14ac:dyDescent="0.3">
      <c r="A23" s="38"/>
      <c r="B23" s="130" t="s">
        <v>31</v>
      </c>
      <c r="C23" s="109" t="s">
        <v>32</v>
      </c>
      <c r="D23" s="138"/>
      <c r="E23" s="139">
        <v>2.13</v>
      </c>
      <c r="F23" s="107"/>
      <c r="G23" s="108"/>
      <c r="H23" s="15"/>
      <c r="I23" s="92">
        <f>IF($D$11=2,"NA",(ROUNDDOWN(IF($D$9=1,E23/(($C$9^2)*PI()/4)*RecFill/$D$10,IF($D$9=2,E23/((($C$9/25.4)^2)*PI()/4)*RecFill/$D$10,"error")),0)))</f>
        <v>17</v>
      </c>
      <c r="J23" s="93"/>
      <c r="K23" s="94"/>
      <c r="L23" s="16"/>
      <c r="M23" s="82">
        <f>IF($D$11=2,(IF($F$11=1,36,IF($F$11=2,27,25))),(ROUNDDOWN(IF($D$9=1,E23/(($C$9^2)*PI()/4)*MaxFill/$D$10,IF($D$9=2,E23/((($C$9/25.4)^2)*PI()/4)*MaxFill/$D$10,"error")),0)))</f>
        <v>26</v>
      </c>
      <c r="N23" s="83"/>
      <c r="O23" s="84"/>
    </row>
    <row r="24" spans="1:17" ht="15" customHeight="1" thickBot="1" x14ac:dyDescent="0.3">
      <c r="A24" s="38"/>
      <c r="B24" s="131"/>
      <c r="C24" s="110" t="s">
        <v>33</v>
      </c>
      <c r="D24" s="134"/>
      <c r="E24" s="140">
        <v>1.72</v>
      </c>
      <c r="F24" s="77"/>
      <c r="G24" s="78"/>
      <c r="H24" s="15"/>
      <c r="I24" s="92">
        <f>IF($D$11=2,"NA",(ROUNDDOWN(IF($D$9=1,E24/(($C$9^2)*PI()/4)*RecFill/$D$10,IF($D$9=2,E24/((($C$9/25.4)^2)*PI()/4)*RecFill/$D$10,"error")),0)))</f>
        <v>14</v>
      </c>
      <c r="J24" s="93"/>
      <c r="K24" s="94"/>
      <c r="L24" s="16"/>
      <c r="M24" s="82">
        <f>IF($D$11=2,(IF($F$11=1,36,IF($F$11=2,27,25))),(ROUNDDOWN(IF($D$9=1,E24/(($C$9^2)*PI()/4)*MaxFill/$D$10,IF($D$9=2,E24/((($C$9/25.4)^2)*PI()/4)*MaxFill/$D$10,"error")),0)))</f>
        <v>21</v>
      </c>
      <c r="N24" s="83"/>
      <c r="O24" s="84"/>
    </row>
    <row r="25" spans="1:17" ht="26.4" customHeight="1" thickBot="1" x14ac:dyDescent="0.3">
      <c r="A25" s="38"/>
      <c r="B25" s="131"/>
      <c r="C25" s="110" t="s">
        <v>58</v>
      </c>
      <c r="D25" s="134"/>
      <c r="E25" s="141">
        <v>0.44</v>
      </c>
      <c r="F25" s="142"/>
      <c r="G25" s="143"/>
      <c r="H25" s="15"/>
      <c r="I25" s="144" t="s">
        <v>80</v>
      </c>
      <c r="J25" s="145"/>
      <c r="K25" s="146"/>
      <c r="L25" s="16"/>
      <c r="M25" s="82" t="str">
        <f>IF($D$11=2,(IF($F$11=1,12,IF($F$11=2,11,8))),"NA")</f>
        <v>NA</v>
      </c>
      <c r="N25" s="83"/>
      <c r="O25" s="84"/>
    </row>
    <row r="26" spans="1:17" ht="25.2" customHeight="1" thickBot="1" x14ac:dyDescent="0.3">
      <c r="A26" s="38"/>
      <c r="B26" s="131"/>
      <c r="C26" s="110" t="s">
        <v>59</v>
      </c>
      <c r="D26" s="134"/>
      <c r="E26" s="147">
        <v>1.2</v>
      </c>
      <c r="F26" s="148"/>
      <c r="G26" s="149"/>
      <c r="H26" s="15"/>
      <c r="I26" s="79">
        <f>IF($D$11=1,(ROUNDDOWN(IF($D$9=1,E26/(($C$9^2)*PI()/4)*RecFill/$D$10,IF($D$9=2,E26/((($C$9/25.4)^2)*PI()/4)*RecFill/$D$10,"error")),0)),"NA")</f>
        <v>9</v>
      </c>
      <c r="J26" s="80"/>
      <c r="K26" s="81"/>
      <c r="L26" s="16"/>
      <c r="M26" s="82">
        <f>IF($D$11=1,(ROUNDDOWN(IF($D$9=1,E26/(($C$9^2)*PI()/4)*MaxFill/$D$10,IF($D$9=2,E26/((($C$9/25.4)^2)*PI()/4)*MaxFill/$D$10,"error")),0)),"NA")</f>
        <v>14</v>
      </c>
      <c r="N26" s="83"/>
      <c r="O26" s="84"/>
    </row>
    <row r="27" spans="1:17" ht="27" customHeight="1" thickBot="1" x14ac:dyDescent="0.3">
      <c r="A27" s="38"/>
      <c r="B27" s="131"/>
      <c r="C27" s="110" t="s">
        <v>60</v>
      </c>
      <c r="D27" s="134"/>
      <c r="E27" s="133">
        <v>0.44</v>
      </c>
      <c r="F27" s="90"/>
      <c r="G27" s="91"/>
      <c r="H27" s="15"/>
      <c r="I27" s="92" t="s">
        <v>80</v>
      </c>
      <c r="J27" s="93"/>
      <c r="K27" s="94"/>
      <c r="L27" s="16"/>
      <c r="M27" s="82" t="str">
        <f>IF($D$11=2,(IF($F$11=1,12,IF($F$11=2,11,8))),"NA")</f>
        <v>NA</v>
      </c>
      <c r="N27" s="83"/>
      <c r="O27" s="84"/>
    </row>
    <row r="28" spans="1:17" ht="25.2" customHeight="1" thickBot="1" x14ac:dyDescent="0.3">
      <c r="A28" s="38"/>
      <c r="B28" s="131"/>
      <c r="C28" s="110" t="s">
        <v>61</v>
      </c>
      <c r="D28" s="134"/>
      <c r="E28" s="133">
        <v>0.68</v>
      </c>
      <c r="F28" s="90"/>
      <c r="G28" s="91"/>
      <c r="H28" s="15"/>
      <c r="I28" s="92">
        <f>IF($D$11=1,(ROUNDDOWN(IF($D$9=1,E28/(($C$9^2)*PI()/4)*RecFill/$D$10,IF($D$9=2,E28/((($C$9/25.4)^2)*PI()/4)*RecFill/$D$10,"error")),0)),"NA")</f>
        <v>5</v>
      </c>
      <c r="J28" s="93"/>
      <c r="K28" s="94"/>
      <c r="L28" s="16"/>
      <c r="M28" s="82">
        <f>IF($D$11=1,(ROUNDDOWN(IF($D$9=1,E28/(($C$9^2)*PI()/4)*MaxFill/$D$10,IF($D$9=2,E28/((($C$9/25.4)^2)*PI()/4)*MaxFill/$D$10,"error")),0)),"NA")</f>
        <v>8</v>
      </c>
      <c r="N28" s="83"/>
      <c r="O28" s="84"/>
    </row>
    <row r="29" spans="1:17" ht="23.4" customHeight="1" thickBot="1" x14ac:dyDescent="0.3">
      <c r="A29" s="38"/>
      <c r="B29" s="131"/>
      <c r="C29" s="110" t="s">
        <v>62</v>
      </c>
      <c r="D29" s="134"/>
      <c r="E29" s="133">
        <v>0.44</v>
      </c>
      <c r="F29" s="90"/>
      <c r="G29" s="91"/>
      <c r="H29" s="15"/>
      <c r="I29" s="92">
        <f>IF($D$11=1,(ROUNDDOWN(IF($D$9=1,E29/(($C$9^2)*PI()/4)*RecFill/$D$10,IF($D$9=2,E29/((($C$9/25.4)^2)*PI()/4)*RecFill/$D$10,"error")),0)),"NA")</f>
        <v>3</v>
      </c>
      <c r="J29" s="93"/>
      <c r="K29" s="94"/>
      <c r="L29" s="16"/>
      <c r="M29" s="82">
        <f>IF($D$11=1,(ROUNDDOWN(IF($D$9=1,E29/(($C$9^2)*PI()/4)*MaxFill/$D$10,IF($D$9=2,E29/((($C$9/25.4)^2)*PI()/4)*MaxFill/$D$10,"error")),0)),"NA")</f>
        <v>5</v>
      </c>
      <c r="N29" s="83"/>
      <c r="O29" s="84"/>
    </row>
    <row r="30" spans="1:17" ht="25.2" customHeight="1" thickBot="1" x14ac:dyDescent="0.3">
      <c r="A30" s="38"/>
      <c r="B30" s="131"/>
      <c r="C30" s="110" t="s">
        <v>63</v>
      </c>
      <c r="D30" s="134"/>
      <c r="E30" s="133">
        <v>0.41</v>
      </c>
      <c r="F30" s="90"/>
      <c r="G30" s="91"/>
      <c r="H30" s="15"/>
      <c r="I30" s="92" t="s">
        <v>80</v>
      </c>
      <c r="J30" s="93"/>
      <c r="K30" s="94"/>
      <c r="L30" s="16"/>
      <c r="M30" s="82" t="str">
        <f>IF($D$11=2,(IF($F$11=1,12,IF($F$11=2,11,8))),"NA")</f>
        <v>NA</v>
      </c>
      <c r="N30" s="83"/>
      <c r="O30" s="84"/>
    </row>
    <row r="31" spans="1:17" ht="31.8" customHeight="1" thickBot="1" x14ac:dyDescent="0.3">
      <c r="A31" s="38"/>
      <c r="B31" s="131"/>
      <c r="C31" s="136" t="s">
        <v>64</v>
      </c>
      <c r="D31" s="137"/>
      <c r="E31" s="133">
        <v>1.06</v>
      </c>
      <c r="F31" s="90"/>
      <c r="G31" s="91"/>
      <c r="H31" s="47"/>
      <c r="I31" s="92">
        <f>IF($D$11=1,(ROUNDDOWN(IF($D$9=1,E31/(($C$9^2)*PI()/4)*RecFill/$D$10,IF($D$9=2,E31/((($C$9/25.4)^2)*PI()/4)*RecFill/$D$10,"error")),0)),"NA")</f>
        <v>8</v>
      </c>
      <c r="J31" s="93"/>
      <c r="K31" s="94"/>
      <c r="L31" s="40"/>
      <c r="M31" s="82">
        <f>IF($D$11=1,(ROUNDDOWN(IF($D$9=1,E31/(($C$9^2)*PI()/4)*MaxFill/$D$10,IF($D$9=2,E31/((($C$9/25.4)^2)*PI()/4)*MaxFill/$D$10,"error")),0)),"NA")</f>
        <v>12</v>
      </c>
      <c r="N31" s="83"/>
      <c r="O31" s="84"/>
    </row>
    <row r="32" spans="1:17" ht="14.4" thickBot="1" x14ac:dyDescent="0.3">
      <c r="A32" s="38"/>
      <c r="B32" s="131"/>
      <c r="C32" s="136" t="s">
        <v>34</v>
      </c>
      <c r="D32" s="137"/>
      <c r="E32" s="133">
        <v>2</v>
      </c>
      <c r="F32" s="90"/>
      <c r="G32" s="91"/>
      <c r="H32" s="47"/>
      <c r="I32" s="92">
        <f>IF($D$11=1,(ROUNDDOWN(IF($D$9=1,E32/(($C$9^2)*PI()/4)*RecFill/$D$10,IF($D$9=2,E31/((($C$9/25.4)^2)*PI()/4)*RecFill/$D$10,"error")),0)),"NA")</f>
        <v>16</v>
      </c>
      <c r="J32" s="93"/>
      <c r="K32" s="94"/>
      <c r="L32" s="40"/>
      <c r="M32" s="82">
        <f>IF($D$11=1,(ROUNDDOWN(IF($D$9=1,E32/(($C$9^2)*PI()/4)*MaxFill/$D$10,IF($D$9=2,E32/((($C$9/25.4)^2)*PI()/4)*MaxFill/$D$10,"error")),0)),"NA")</f>
        <v>24</v>
      </c>
      <c r="N32" s="83"/>
      <c r="O32" s="84"/>
    </row>
    <row r="33" spans="1:15" ht="26.4" customHeight="1" thickBot="1" x14ac:dyDescent="0.3">
      <c r="A33" s="38"/>
      <c r="B33" s="131"/>
      <c r="C33" s="136" t="s">
        <v>65</v>
      </c>
      <c r="D33" s="137"/>
      <c r="E33" s="133">
        <v>0.52</v>
      </c>
      <c r="F33" s="90"/>
      <c r="G33" s="91"/>
      <c r="H33" s="47"/>
      <c r="I33" s="92" t="s">
        <v>80</v>
      </c>
      <c r="J33" s="93"/>
      <c r="K33" s="94"/>
      <c r="L33" s="40"/>
      <c r="M33" s="82" t="str">
        <f>IF($D$11=2,(IF($F$11=1,12,IF($F$11=2,11,8))),"NA")</f>
        <v>NA</v>
      </c>
      <c r="N33" s="83"/>
      <c r="O33" s="84"/>
    </row>
    <row r="34" spans="1:15" ht="23.4" customHeight="1" thickBot="1" x14ac:dyDescent="0.3">
      <c r="A34" s="38"/>
      <c r="B34" s="131"/>
      <c r="C34" s="136" t="s">
        <v>66</v>
      </c>
      <c r="D34" s="137"/>
      <c r="E34" s="133">
        <v>1.2</v>
      </c>
      <c r="F34" s="90"/>
      <c r="G34" s="91"/>
      <c r="H34" s="47"/>
      <c r="I34" s="92">
        <f>IF($D$11=1,(ROUNDDOWN(IF($D$9=1,E34/(($C$9^2)*PI()/4)*RecFill/$D$10,IF($D$9=2,E34/((($C$9/25.4)^2)*PI()/4)*RecFill/$D$10,"error")),0)),"NA")</f>
        <v>9</v>
      </c>
      <c r="J34" s="93"/>
      <c r="K34" s="94"/>
      <c r="L34" s="40"/>
      <c r="M34" s="82">
        <f>IF($D$11=1,(ROUNDDOWN(IF($D$9=1,E34/(($C$9^2)*PI()/4)*MaxFill/$D$10,IF($D$9=2,E34/((($C$9/25.4)^2)*PI()/4)*MaxFill/$D$10,"error")),0)),"NA")</f>
        <v>14</v>
      </c>
      <c r="N34" s="83"/>
      <c r="O34" s="84"/>
    </row>
    <row r="35" spans="1:15" ht="22.8" customHeight="1" thickBot="1" x14ac:dyDescent="0.3">
      <c r="A35" s="38"/>
      <c r="B35" s="131"/>
      <c r="C35" s="136" t="s">
        <v>67</v>
      </c>
      <c r="D35" s="137"/>
      <c r="E35" s="133">
        <v>0.22</v>
      </c>
      <c r="F35" s="90"/>
      <c r="G35" s="91"/>
      <c r="H35" s="46"/>
      <c r="I35" s="92" t="s">
        <v>80</v>
      </c>
      <c r="J35" s="93"/>
      <c r="K35" s="94"/>
      <c r="L35" s="46"/>
      <c r="M35" s="82" t="str">
        <f>IF($D$11=2,(IF($F$11=1,9,IF($F$11=2,7,4))),"NA")</f>
        <v>NA</v>
      </c>
      <c r="N35" s="83"/>
      <c r="O35" s="84"/>
    </row>
    <row r="36" spans="1:15" ht="23.4" customHeight="1" thickBot="1" x14ac:dyDescent="0.3">
      <c r="A36" s="38"/>
      <c r="B36" s="132"/>
      <c r="C36" s="128" t="s">
        <v>68</v>
      </c>
      <c r="D36" s="129"/>
      <c r="E36" s="135">
        <v>0.5</v>
      </c>
      <c r="F36" s="102"/>
      <c r="G36" s="103"/>
      <c r="H36" s="47"/>
      <c r="I36" s="113">
        <f>IF($D$11=1,(ROUNDDOWN(IF($D$9=1,E36/(($C$9^2)*PI()/4)*RecFill/$D$10,IF($D$9=2,E36/((($C$9/25.4)^2)*PI()/4)*RecFill/$D$10,"error")),0)),"NA")</f>
        <v>4</v>
      </c>
      <c r="J36" s="114"/>
      <c r="K36" s="115"/>
      <c r="L36" s="40"/>
      <c r="M36" s="119">
        <f>IF($D$11=1,(ROUNDDOWN(IF($D$9=1,E36/(($C$9^2)*PI()/4)*MaxFill/$D$10,IF($D$9=2,E36/((($C$9/25.4)^2)*PI()/4)*MaxFill/$D$10,"error")),0)),"NA")</f>
        <v>6</v>
      </c>
      <c r="N36" s="120"/>
      <c r="O36" s="121"/>
    </row>
    <row r="37" spans="1:15" ht="14.4" customHeight="1" thickBot="1" x14ac:dyDescent="0.3">
      <c r="A37" s="38"/>
      <c r="B37" s="41"/>
      <c r="C37" s="41"/>
      <c r="D37" s="42"/>
      <c r="E37" s="49"/>
      <c r="F37" s="49"/>
      <c r="G37" s="49"/>
      <c r="H37" s="47"/>
      <c r="I37" s="43"/>
      <c r="J37" s="43"/>
      <c r="K37" s="43"/>
      <c r="L37" s="40"/>
      <c r="M37" s="43"/>
      <c r="N37" s="43"/>
      <c r="O37" s="43"/>
    </row>
    <row r="38" spans="1:15" ht="15.75" customHeight="1" x14ac:dyDescent="0.25">
      <c r="A38" s="38"/>
      <c r="B38" s="188" t="s">
        <v>35</v>
      </c>
      <c r="C38" s="109" t="s">
        <v>36</v>
      </c>
      <c r="D38" s="106"/>
      <c r="E38" s="107">
        <v>0.21</v>
      </c>
      <c r="F38" s="107"/>
      <c r="G38" s="108"/>
      <c r="H38" s="15"/>
      <c r="I38" s="79">
        <f>IF($D$11=1,(ROUNDDOWN(IF($D$9=1,E38/(($C$9^2)*PI()/4)*RecFill/$D$10,IF($D$9=2,E38/((($C$9/25.4)^2)*PI()/4)*RecFill/$D$10,"error")),0)),"NA")</f>
        <v>1</v>
      </c>
      <c r="J38" s="80"/>
      <c r="K38" s="81"/>
      <c r="L38" s="16"/>
      <c r="M38" s="82">
        <f>IF($D$11=1,(ROUNDDOWN(IF($D$9=1,E38/(($C$9^2)*PI()/4)*MaxFill/$D$10,IF($D$9=2,E38/((($C$9/25.4)^2)*PI()/4)*MaxFill/$D$10,"error")),0)),"NA")</f>
        <v>2</v>
      </c>
      <c r="N38" s="83"/>
      <c r="O38" s="84"/>
    </row>
    <row r="39" spans="1:15" x14ac:dyDescent="0.25">
      <c r="A39" s="38"/>
      <c r="B39" s="189"/>
      <c r="C39" s="110" t="s">
        <v>37</v>
      </c>
      <c r="D39" s="76"/>
      <c r="E39" s="77">
        <v>0.38</v>
      </c>
      <c r="F39" s="77"/>
      <c r="G39" s="78"/>
      <c r="H39" s="15"/>
      <c r="I39" s="92">
        <f>IF($D$11=1,(ROUNDDOWN(IF($D$9=1,E39/(($C$9^2)*PI()/4)*RecFill/$D$10,IF($D$9=2,E39/((($C$9/25.4)^2)*PI()/4)*RecFill/$D$10,"error")),0)),"NA")</f>
        <v>3</v>
      </c>
      <c r="J39" s="93"/>
      <c r="K39" s="94"/>
      <c r="L39" s="16"/>
      <c r="M39" s="95">
        <f>IF($D$11=1,(ROUNDDOWN(IF($D$9=1,E39/(($C$9^2)*PI()/4)*MaxFill/$D$10,IF($D$9=2,E39/((($C$9/25.4)^2)*PI()/4)*MaxFill/$D$10,"error")),0)),"NA")</f>
        <v>4</v>
      </c>
      <c r="N39" s="96"/>
      <c r="O39" s="97"/>
    </row>
    <row r="40" spans="1:15" x14ac:dyDescent="0.25">
      <c r="A40" s="38"/>
      <c r="B40" s="189"/>
      <c r="C40" s="110" t="s">
        <v>38</v>
      </c>
      <c r="D40" s="76"/>
      <c r="E40" s="90">
        <v>1</v>
      </c>
      <c r="F40" s="90"/>
      <c r="G40" s="91"/>
      <c r="H40" s="15"/>
      <c r="I40" s="92">
        <f>IF($D$11=1,(ROUNDDOWN(IF($D$9=1,E40/(($C$9^2)*PI()/4)*RecFill/$D$10,IF($D$9=2,E40/((($C$9/25.4)^2)*PI()/4)*RecFill/$D$10,"error")),0)),"NA")</f>
        <v>8</v>
      </c>
      <c r="J40" s="93"/>
      <c r="K40" s="94"/>
      <c r="L40" s="16"/>
      <c r="M40" s="95">
        <f>IF($D$11=1,(ROUNDDOWN(IF($D$9=1,E40/(($C$9^2)*PI()/4)*MaxFill/$D$10,IF($D$9=2,E40/((($C$9/25.4)^2)*PI()/4)*MaxFill/$D$10,"error")),0)),"NA")</f>
        <v>12</v>
      </c>
      <c r="N40" s="96"/>
      <c r="O40" s="97"/>
    </row>
    <row r="41" spans="1:15" x14ac:dyDescent="0.25">
      <c r="A41" s="38"/>
      <c r="B41" s="189"/>
      <c r="C41" s="110" t="s">
        <v>39</v>
      </c>
      <c r="D41" s="76"/>
      <c r="E41" s="90">
        <v>0.17</v>
      </c>
      <c r="F41" s="90"/>
      <c r="G41" s="91"/>
      <c r="H41" s="15"/>
      <c r="I41" s="92">
        <f>IF($D$11=2,"NA",(ROUNDDOWN(IF($D$9=1,E41/(($C$9^2)*PI()/4)*RecFill/$D$10,IF($D$9=2,E41/((($C$9/25.4)^2)*PI()/4)*RecFill/$D$10,"error")),0)))</f>
        <v>1</v>
      </c>
      <c r="J41" s="93"/>
      <c r="K41" s="94"/>
      <c r="L41" s="16"/>
      <c r="M41" s="95">
        <f>IF($D$11=2,(IF($F$11=1,9,IF($F$11=2,7,4))),(ROUNDDOWN(IF($D$9=1,E41/(($C$9^2)*PI()/4)*MaxFill/$D$10,IF($D$9=2,E41/((($C$9/25.4)^2)*PI()/4)*MaxFill/$D$10,"error")),0)))</f>
        <v>2</v>
      </c>
      <c r="N41" s="96"/>
      <c r="O41" s="97"/>
    </row>
    <row r="42" spans="1:15" x14ac:dyDescent="0.25">
      <c r="A42" s="38"/>
      <c r="B42" s="189"/>
      <c r="C42" s="110" t="s">
        <v>40</v>
      </c>
      <c r="D42" s="76"/>
      <c r="E42" s="90">
        <v>0.33</v>
      </c>
      <c r="F42" s="90"/>
      <c r="G42" s="91"/>
      <c r="H42" s="15"/>
      <c r="I42" s="92">
        <f>IF($D$11=2,"NA",(ROUNDDOWN(IF($D$9=1,E42/(($C$9^2)*PI()/4)*RecFill/$D$10,IF($D$9=2,E42/((($C$9/25.4)^2)*PI()/4)*RecFill/$D$10,"error")),0)))</f>
        <v>2</v>
      </c>
      <c r="J42" s="93"/>
      <c r="K42" s="94"/>
      <c r="L42" s="16"/>
      <c r="M42" s="95">
        <f>IF($D$11=2,(IF($F$11=1,14,IF($F$11=2,12,8))),(ROUNDDOWN(IF($D$9=1,E42/(($C$9^2)*PI()/4)*MaxFill/$D$10,IF($D$9=2,E42/((($C$9/25.4)^2)*PI()/4)*MaxFill/$D$10,"error")),0)))</f>
        <v>4</v>
      </c>
      <c r="N42" s="96"/>
      <c r="O42" s="97"/>
    </row>
    <row r="43" spans="1:15" ht="14.4" thickBot="1" x14ac:dyDescent="0.3">
      <c r="A43" s="38"/>
      <c r="B43" s="190"/>
      <c r="C43" s="111" t="s">
        <v>41</v>
      </c>
      <c r="D43" s="112"/>
      <c r="E43" s="102">
        <v>0.89</v>
      </c>
      <c r="F43" s="102"/>
      <c r="G43" s="103"/>
      <c r="H43" s="15"/>
      <c r="I43" s="113">
        <f>IF($D$11=2,"NA",(ROUNDDOWN(IF($D$9=1,E43/(($C$9^2)*PI()/4)*RecFill/$D$10,IF($D$9=2,E43/((($C$9/25.4)^2)*PI()/4)*RecFill/$D$10,"error")),0)))</f>
        <v>7</v>
      </c>
      <c r="J43" s="114"/>
      <c r="K43" s="115"/>
      <c r="L43" s="16"/>
      <c r="M43" s="116">
        <f>IF($D$11=2,(IF($F$11=1,18,IF($F$11=2,18,16))),(ROUNDDOWN(IF($D$9=1,E43/(($C$9^2)*PI()/4)*MaxFill/$D$10,IF($D$9=2,E43/((($C$9/25.4)^2)*PI()/4)*MaxFill/$D$10,"error")),0)))</f>
        <v>10</v>
      </c>
      <c r="N43" s="117"/>
      <c r="O43" s="118"/>
    </row>
    <row r="44" spans="1:15" ht="15" hidden="1" customHeight="1" x14ac:dyDescent="0.25">
      <c r="A44" s="38"/>
      <c r="B44" s="58"/>
      <c r="C44" s="85" t="s">
        <v>42</v>
      </c>
      <c r="D44" s="86"/>
      <c r="E44" s="87">
        <v>0.43</v>
      </c>
      <c r="F44" s="87"/>
      <c r="G44" s="88"/>
      <c r="H44" s="15"/>
      <c r="I44" s="122" t="s">
        <v>80</v>
      </c>
      <c r="J44" s="123"/>
      <c r="K44" s="124"/>
      <c r="L44" s="16"/>
      <c r="M44" s="125" t="str">
        <f>IF($D$11=2,(IF($F$11=1,14,IF($F$11=2,11,8))),"NA")</f>
        <v>NA</v>
      </c>
      <c r="N44" s="126"/>
      <c r="O44" s="127"/>
    </row>
    <row r="45" spans="1:15" hidden="1" x14ac:dyDescent="0.25">
      <c r="A45" s="38"/>
      <c r="B45" s="56"/>
      <c r="C45" s="89" t="s">
        <v>43</v>
      </c>
      <c r="D45" s="76"/>
      <c r="E45" s="90">
        <v>0.5</v>
      </c>
      <c r="F45" s="90"/>
      <c r="G45" s="91"/>
      <c r="H45" s="15"/>
      <c r="I45" s="92">
        <f>IF($D$11=1,(ROUNDDOWN(IF($D$9=1,E45/(($C$9^2)*PI()/4)*RecFill/$D$10,IF($D$9=2,E45/((($C$9/25.4)^2)*PI()/4)*RecFill/$D$10,"error")),0)),"NA")</f>
        <v>4</v>
      </c>
      <c r="J45" s="93"/>
      <c r="K45" s="94"/>
      <c r="L45" s="16"/>
      <c r="M45" s="95">
        <f>IF($D$11=1,(ROUNDDOWN(IF($D$9=1,E45/(($C$9^2)*PI()/4)*MaxFill/$D$10,IF($D$9=2,E45/((($C$9/25.4)^2)*PI()/4)*MaxFill/$D$10,"error")),0)),"NA")</f>
        <v>6</v>
      </c>
      <c r="N45" s="96"/>
      <c r="O45" s="97"/>
    </row>
    <row r="46" spans="1:15" ht="15" hidden="1" customHeight="1" x14ac:dyDescent="0.25">
      <c r="A46" s="38"/>
      <c r="B46" s="56"/>
      <c r="C46" s="98" t="s">
        <v>44</v>
      </c>
      <c r="D46" s="99"/>
      <c r="E46" s="90">
        <v>0.21</v>
      </c>
      <c r="F46" s="90"/>
      <c r="G46" s="91"/>
      <c r="H46" s="47"/>
      <c r="I46" s="92">
        <f>IF($D$11=2,"NA",(ROUNDDOWN(IF($D$9=1,E46/(($C$9^2)*PI()/4)*RecFill/$D$10,IF($D$9=2,E46/((($C$9/25.4)^2)*PI()/4)*RecFill/$D$10,"error")),0)))</f>
        <v>1</v>
      </c>
      <c r="J46" s="93"/>
      <c r="K46" s="94"/>
      <c r="L46" s="40"/>
      <c r="M46" s="95">
        <f>IF($D$11=2,(IF($F$11=1,9,IF($F$11=2,6,4))),(ROUNDDOWN(IF($D$9=1,E46/(($C$9^2)*PI()/4)*MaxFill/$D$10,IF($D$9=2,E46/((($C$9/25.4)^2)*PI()/4)*MaxFill/$D$10,"error")),0)))</f>
        <v>2</v>
      </c>
      <c r="N46" s="96"/>
      <c r="O46" s="97"/>
    </row>
    <row r="47" spans="1:15" ht="14.4" hidden="1" thickBot="1" x14ac:dyDescent="0.3">
      <c r="A47" s="38"/>
      <c r="B47" s="57"/>
      <c r="C47" s="100" t="s">
        <v>45</v>
      </c>
      <c r="D47" s="101"/>
      <c r="E47" s="102">
        <v>0.38</v>
      </c>
      <c r="F47" s="102"/>
      <c r="G47" s="103"/>
      <c r="H47" s="47"/>
      <c r="I47" s="92">
        <f>IF($D$11=2,"NA",(ROUNDDOWN(IF($D$9=1,E47/(($C$9^2)*PI()/4)*RecFill/$D$10,IF($D$9=2,E47/((($C$9/25.4)^2)*PI()/4)*RecFill/$D$10,"error")),0)))</f>
        <v>3</v>
      </c>
      <c r="J47" s="93"/>
      <c r="K47" s="94"/>
      <c r="L47" s="40"/>
      <c r="M47" s="95">
        <f>IF($D$11=2,(IF($F$11=1,10,IF($F$11=2,8,5))),(ROUNDDOWN(IF($D$9=1,E47/(($C$9^2)*PI()/4)*MaxFill/$D$10,IF($D$9=2,E47/((($C$9/25.4)^2)*PI()/4)*MaxFill/$D$10,"error")),0)))</f>
        <v>4</v>
      </c>
      <c r="N47" s="96"/>
      <c r="O47" s="97"/>
    </row>
    <row r="48" spans="1:15" ht="14.25" customHeight="1" x14ac:dyDescent="0.25">
      <c r="A48" s="38"/>
      <c r="B48" s="52"/>
      <c r="C48" s="104"/>
      <c r="D48" s="104"/>
      <c r="E48" s="105"/>
      <c r="F48" s="105"/>
      <c r="G48" s="105"/>
      <c r="H48" s="47"/>
      <c r="I48" s="104"/>
      <c r="J48" s="104"/>
      <c r="K48" s="104"/>
      <c r="L48" s="40"/>
      <c r="M48" s="104"/>
      <c r="N48" s="104"/>
      <c r="O48" s="104"/>
    </row>
    <row r="49" spans="1:15" hidden="1" x14ac:dyDescent="0.25">
      <c r="A49" s="38"/>
      <c r="B49" s="109" t="s">
        <v>46</v>
      </c>
      <c r="C49" s="106" t="s">
        <v>47</v>
      </c>
      <c r="D49" s="106"/>
      <c r="E49" s="107">
        <v>5.4</v>
      </c>
      <c r="F49" s="107"/>
      <c r="G49" s="108"/>
      <c r="H49" s="15"/>
      <c r="I49" s="79">
        <f>IF($D$11=2,"NA",(ROUNDDOWN(IF($D$9=1,E49/(($C$9^2)*PI()/4)*RecFill/$D$10,IF($D$9=2,E49/((($C$9/25.4)^2)*PI()/4)*RecFill/$D$10,"error")),0)))</f>
        <v>44</v>
      </c>
      <c r="J49" s="80"/>
      <c r="K49" s="81"/>
      <c r="L49" s="16"/>
      <c r="M49" s="82">
        <f>IF($D$11=2,(IF($F$11=1,50,IF($F$11=2,40,30))),(ROUNDDOWN(IF($D$9=1,E49/(($C$9^2)*PI()/4)*MaxFill/$D$10,IF($D$9=2,E49/((($C$9/25.4)^2)*PI()/4)*MaxFill/$D$10,"error")),0)))</f>
        <v>66</v>
      </c>
      <c r="N49" s="83"/>
      <c r="O49" s="84"/>
    </row>
    <row r="50" spans="1:15" ht="25.8" hidden="1" customHeight="1" thickBot="1" x14ac:dyDescent="0.3">
      <c r="A50" s="38"/>
      <c r="B50" s="110"/>
      <c r="C50" s="76" t="s">
        <v>48</v>
      </c>
      <c r="D50" s="76"/>
      <c r="E50" s="77">
        <v>5</v>
      </c>
      <c r="F50" s="77"/>
      <c r="G50" s="78"/>
      <c r="H50" s="15"/>
      <c r="I50" s="79">
        <f>IF($D$11=2,"NA",(ROUNDDOWN(IF($D$9=1,E50/(($C$9^2)*PI()/4)*RecFill/$D$10,IF($D$9=2,E50/((($C$9/25.4)^2)*PI()/4)*RecFill/$D$10,"error")),0)))</f>
        <v>40</v>
      </c>
      <c r="J50" s="80"/>
      <c r="K50" s="81"/>
      <c r="L50" s="16"/>
      <c r="M50" s="82">
        <f>IF($D$11=2,(IF($F$11=1,50,IF($F$11=2,40,30))),(ROUNDDOWN(IF($D$9=1,E50/(($C$9^2)*PI()/4)*MaxFill/$D$10,IF($D$9=2,E50/((($C$9/25.4)^2)*PI()/4)*MaxFill/$D$10,"error")),0)))</f>
        <v>61</v>
      </c>
      <c r="N50" s="83"/>
      <c r="O50" s="84"/>
    </row>
    <row r="51" spans="1:15" ht="25.8" hidden="1" customHeight="1" thickBot="1" x14ac:dyDescent="0.3">
      <c r="A51" s="38"/>
      <c r="B51" s="110"/>
      <c r="C51" s="76" t="s">
        <v>69</v>
      </c>
      <c r="D51" s="76"/>
      <c r="E51" s="90">
        <v>2.4</v>
      </c>
      <c r="F51" s="90"/>
      <c r="G51" s="91"/>
      <c r="H51" s="15"/>
      <c r="I51" s="92" t="s">
        <v>80</v>
      </c>
      <c r="J51" s="93"/>
      <c r="K51" s="94"/>
      <c r="L51" s="16"/>
      <c r="M51" s="82" t="str">
        <f>IF($D$11=2,(IF($F$11=1,30,IF($F$11=2,25,20))),"NA")</f>
        <v>NA</v>
      </c>
      <c r="N51" s="83"/>
      <c r="O51" s="84"/>
    </row>
    <row r="52" spans="1:15" ht="30" hidden="1" customHeight="1" thickBot="1" x14ac:dyDescent="0.3">
      <c r="A52" s="38"/>
      <c r="B52" s="110"/>
      <c r="C52" s="76" t="s">
        <v>70</v>
      </c>
      <c r="D52" s="76"/>
      <c r="E52" s="90">
        <v>2.4</v>
      </c>
      <c r="F52" s="90"/>
      <c r="G52" s="91"/>
      <c r="H52" s="15"/>
      <c r="I52" s="92">
        <f>IF($D$11=1,(ROUNDDOWN(IF($D$9=1,E52/(($C$9^2)*PI()/4)*RecFill/$D$10,IF($D$9=2,E52/((($C$9/25.4)^2)*PI()/4)*RecFill/$D$10,"error")),0)),"NA")</f>
        <v>19</v>
      </c>
      <c r="J52" s="93"/>
      <c r="K52" s="94"/>
      <c r="L52" s="16"/>
      <c r="M52" s="82">
        <f>IF($D$11=1,(ROUNDDOWN(IF($D$9=1,E52/(($C$9^2)*PI()/4)*MaxFill/$D$10,IF($D$9=2,E52/((($C$9/25.4)^2)*PI()/4)*MaxFill/$D$10,"error")),0)),"NA")</f>
        <v>29</v>
      </c>
      <c r="N52" s="83"/>
      <c r="O52" s="84"/>
    </row>
    <row r="53" spans="1:15" ht="25.8" hidden="1" customHeight="1" thickBot="1" x14ac:dyDescent="0.3">
      <c r="A53" s="38"/>
      <c r="B53" s="110"/>
      <c r="C53" s="76" t="s">
        <v>71</v>
      </c>
      <c r="D53" s="76"/>
      <c r="E53" s="90">
        <v>1.4</v>
      </c>
      <c r="F53" s="90"/>
      <c r="G53" s="91"/>
      <c r="H53" s="15"/>
      <c r="I53" s="92" t="s">
        <v>80</v>
      </c>
      <c r="J53" s="93"/>
      <c r="K53" s="94"/>
      <c r="L53" s="16"/>
      <c r="M53" s="82" t="str">
        <f>IF($D$11=2,(IF($F$11=1,25,IF($F$11=2,25,20))),"NA")</f>
        <v>NA</v>
      </c>
      <c r="N53" s="83"/>
      <c r="O53" s="84"/>
    </row>
    <row r="54" spans="1:15" ht="34.200000000000003" hidden="1" customHeight="1" thickBot="1" x14ac:dyDescent="0.3">
      <c r="A54" s="38"/>
      <c r="B54" s="110"/>
      <c r="C54" s="76" t="s">
        <v>72</v>
      </c>
      <c r="D54" s="76"/>
      <c r="E54" s="90">
        <v>1.6</v>
      </c>
      <c r="F54" s="90"/>
      <c r="G54" s="91"/>
      <c r="H54" s="15"/>
      <c r="I54" s="92">
        <f>IF($D$11=1,(ROUNDDOWN(IF($D$9=1,E54/(($C$9^2)*PI()/4)*RecFill/$D$10,IF($D$9=2,E54/((($C$9/25.4)^2)*PI()/4)*RecFill/$D$10,"error")),0)),"NA")</f>
        <v>13</v>
      </c>
      <c r="J54" s="93"/>
      <c r="K54" s="94"/>
      <c r="L54" s="16"/>
      <c r="M54" s="82">
        <f>IF($D$11=1,(ROUNDDOWN(IF($D$9=1,E54/(($C$9^2)*PI()/4)*MaxFill/$D$10,IF($D$9=2,E54/((($C$9/25.4)^2)*PI()/4)*MaxFill/$D$10,"error")),0)),"NA")</f>
        <v>19</v>
      </c>
      <c r="N54" s="83"/>
      <c r="O54" s="84"/>
    </row>
    <row r="55" spans="1:15" ht="29.4" hidden="1" customHeight="1" thickBot="1" x14ac:dyDescent="0.3">
      <c r="A55" s="38"/>
      <c r="B55" s="110"/>
      <c r="C55" s="76" t="s">
        <v>73</v>
      </c>
      <c r="D55" s="76"/>
      <c r="E55" s="90">
        <v>1.8</v>
      </c>
      <c r="F55" s="90"/>
      <c r="G55" s="91"/>
      <c r="H55" s="15"/>
      <c r="I55" s="92" t="s">
        <v>80</v>
      </c>
      <c r="J55" s="93"/>
      <c r="K55" s="94"/>
      <c r="L55" s="16"/>
      <c r="M55" s="82" t="str">
        <f>IF($D$11=2,(IF($F$11=1,25,IF($F$11=2,25,20))),"NA")</f>
        <v>NA</v>
      </c>
      <c r="N55" s="83"/>
      <c r="O55" s="84"/>
    </row>
    <row r="56" spans="1:15" ht="33" hidden="1" customHeight="1" thickBot="1" x14ac:dyDescent="0.3">
      <c r="A56" s="38"/>
      <c r="B56" s="111"/>
      <c r="C56" s="112" t="s">
        <v>74</v>
      </c>
      <c r="D56" s="112"/>
      <c r="E56" s="102">
        <v>2.4</v>
      </c>
      <c r="F56" s="102"/>
      <c r="G56" s="103"/>
      <c r="H56" s="15"/>
      <c r="I56" s="113">
        <f>IF($D$11=1,(ROUNDDOWN(IF($D$9=1,E56/(($C$9^2)*PI()/4)*RecFill/$D$10,IF($D$9=2,E56/((($C$9/25.4)^2)*PI()/4)*RecFill/$D$10,"error")),0)),"NA")</f>
        <v>19</v>
      </c>
      <c r="J56" s="114"/>
      <c r="K56" s="115"/>
      <c r="L56" s="16"/>
      <c r="M56" s="119">
        <f>IF($D$11=1,(ROUNDDOWN(IF($D$9=1,E56/(($C$9^2)*PI()/4)*MaxFill/$D$10,IF($D$9=2,E56/((($C$9/25.4)^2)*PI()/4)*MaxFill/$D$10,"error")),0)),"NA")</f>
        <v>29</v>
      </c>
      <c r="N56" s="120"/>
      <c r="O56" s="121"/>
    </row>
    <row r="57" spans="1:15" hidden="1" x14ac:dyDescent="0.25">
      <c r="A57" s="38"/>
      <c r="B57" s="41"/>
      <c r="C57" s="41"/>
      <c r="D57" s="42"/>
      <c r="E57" s="49"/>
      <c r="F57" s="49"/>
      <c r="G57" s="49"/>
      <c r="H57" s="47"/>
      <c r="I57" s="43"/>
      <c r="J57" s="43"/>
      <c r="K57" s="43"/>
      <c r="L57" s="40"/>
      <c r="M57" s="43"/>
      <c r="N57" s="43"/>
      <c r="O57" s="43"/>
    </row>
    <row r="58" spans="1:15" ht="24.6" hidden="1" thickBot="1" x14ac:dyDescent="0.3">
      <c r="A58" s="38"/>
      <c r="B58" s="53" t="s">
        <v>49</v>
      </c>
      <c r="C58" s="183" t="s">
        <v>50</v>
      </c>
      <c r="D58" s="184"/>
      <c r="E58" s="185">
        <v>2.2999999999999998</v>
      </c>
      <c r="F58" s="186"/>
      <c r="G58" s="187"/>
      <c r="H58" s="15"/>
      <c r="I58" s="92">
        <f>IF($D$11=1,(ROUNDDOWN(IF($D$9=1,E58/(($C$9^2)*PI()/4)*RecFill/$D$10,IF($D$9=2,E58/((($C$9/25.4)^2)*PI()/4)*RecFill/$D$10,"error")),0)),"NA")</f>
        <v>18</v>
      </c>
      <c r="J58" s="93"/>
      <c r="K58" s="94"/>
      <c r="L58" s="16"/>
      <c r="M58" s="82">
        <f>IF($D$11=1,(ROUNDDOWN(IF($D$9=1,E58/(($C$9^2)*PI()/4)*MaxFill/$D$10,IF($D$9=2,E58/((($C$9/25.4)^2)*PI()/4)*MaxFill/$D$10,"error")),0)),"NA")</f>
        <v>28</v>
      </c>
      <c r="N58" s="83"/>
      <c r="O58" s="84"/>
    </row>
    <row r="59" spans="1:15" x14ac:dyDescent="0.25">
      <c r="A59" s="38"/>
      <c r="B59" s="41"/>
      <c r="C59" s="41"/>
      <c r="D59" s="42"/>
      <c r="E59" s="49"/>
      <c r="F59" s="49"/>
      <c r="G59" s="49"/>
      <c r="H59" s="47"/>
      <c r="I59" s="43"/>
      <c r="J59" s="43"/>
      <c r="K59" s="43"/>
      <c r="L59" s="40"/>
      <c r="M59" s="43"/>
      <c r="N59" s="43"/>
      <c r="O59" s="43"/>
    </row>
    <row r="60" spans="1:15" ht="25.2" hidden="1" customHeight="1" thickBot="1" x14ac:dyDescent="0.3">
      <c r="A60" s="38"/>
      <c r="B60" s="191" t="s">
        <v>51</v>
      </c>
      <c r="C60" s="175" t="s">
        <v>75</v>
      </c>
      <c r="D60" s="176"/>
      <c r="E60" s="177">
        <v>0.47</v>
      </c>
      <c r="F60" s="178"/>
      <c r="G60" s="179"/>
      <c r="H60" s="15"/>
      <c r="I60" s="92" t="s">
        <v>80</v>
      </c>
      <c r="J60" s="93"/>
      <c r="K60" s="94"/>
      <c r="L60" s="16"/>
      <c r="M60" s="82" t="str">
        <f>IF($D$11=2,(IF($F$11=1,"NA",IF($F$11=2,11,"NA"))),"NA")</f>
        <v>NA</v>
      </c>
      <c r="N60" s="83"/>
      <c r="O60" s="84"/>
    </row>
    <row r="61" spans="1:15" ht="14.25" hidden="1" customHeight="1" thickBot="1" x14ac:dyDescent="0.3">
      <c r="A61" s="38"/>
      <c r="B61" s="192"/>
      <c r="C61" s="167" t="s">
        <v>76</v>
      </c>
      <c r="D61" s="89"/>
      <c r="E61" s="180">
        <v>2.75</v>
      </c>
      <c r="F61" s="181"/>
      <c r="G61" s="182"/>
      <c r="H61" s="15"/>
      <c r="I61" s="92">
        <f>IF($D$11=1,(ROUNDDOWN(IF($D$9=1,E61/(($C$9^2)*PI()/4)*RecFill/$D$10,IF($D$9=2,E61/((($C$9/25.4)^2)*PI()/4)*RecFill/$D$10,"error")),0)),"NA")</f>
        <v>22</v>
      </c>
      <c r="J61" s="93"/>
      <c r="K61" s="94"/>
      <c r="L61" s="16"/>
      <c r="M61" s="82">
        <f>IF($D$11=1,(ROUNDDOWN(IF($D$9=1,E61/(($C$9^2)*PI()/4)*MaxFill/$D$10,IF($D$9=2,E61/((($C$9/25.4)^2)*PI()/4)*MaxFill/$D$10,"error")),0)),"NA")</f>
        <v>33</v>
      </c>
      <c r="N61" s="83"/>
      <c r="O61" s="84"/>
    </row>
    <row r="62" spans="1:15" ht="24" hidden="1" customHeight="1" thickBot="1" x14ac:dyDescent="0.3">
      <c r="A62" s="38"/>
      <c r="B62" s="192"/>
      <c r="C62" s="167" t="s">
        <v>77</v>
      </c>
      <c r="D62" s="89"/>
      <c r="E62" s="168">
        <v>0.43</v>
      </c>
      <c r="F62" s="169"/>
      <c r="G62" s="170"/>
      <c r="H62" s="15"/>
      <c r="I62" s="92" t="s">
        <v>80</v>
      </c>
      <c r="J62" s="93"/>
      <c r="K62" s="94"/>
      <c r="L62" s="16"/>
      <c r="M62" s="82" t="str">
        <f>IF($D$11=2,(IF($F$11=1,"NA",IF($F$11=2,11,"NA"))),"NA")</f>
        <v>NA</v>
      </c>
      <c r="N62" s="83"/>
      <c r="O62" s="84"/>
    </row>
    <row r="63" spans="1:15" ht="16.2" hidden="1" customHeight="1" thickBot="1" x14ac:dyDescent="0.3">
      <c r="A63" s="38"/>
      <c r="B63" s="192"/>
      <c r="C63" s="167" t="s">
        <v>78</v>
      </c>
      <c r="D63" s="89"/>
      <c r="E63" s="168">
        <v>2.15</v>
      </c>
      <c r="F63" s="169"/>
      <c r="G63" s="170"/>
      <c r="H63" s="15"/>
      <c r="I63" s="92">
        <f>IF($D$11=1,(ROUNDDOWN(IF($D$9=1,E63/(($C$9^2)*PI()/4)*RecFill/$D$10,IF($D$9=2,E63/((($C$9/25.4)^2)*PI()/4)*RecFill/$D$10,"error")),0)),"NA")</f>
        <v>17</v>
      </c>
      <c r="J63" s="93"/>
      <c r="K63" s="94"/>
      <c r="L63" s="16"/>
      <c r="M63" s="82">
        <f>IF($D$11=1,(ROUNDDOWN(IF($D$9=1,E63/(($C$9^2)*PI()/4)*MaxFill/$D$10,IF($D$9=2,E63/((($C$9/25.4)^2)*PI()/4)*MaxFill/$D$10,"error")),0)),"NA")</f>
        <v>26</v>
      </c>
      <c r="N63" s="83"/>
      <c r="O63" s="84"/>
    </row>
    <row r="64" spans="1:15" ht="16.2" hidden="1" customHeight="1" thickBot="1" x14ac:dyDescent="0.3">
      <c r="A64" s="38"/>
      <c r="B64" s="192"/>
      <c r="C64" s="167" t="s">
        <v>52</v>
      </c>
      <c r="D64" s="89"/>
      <c r="E64" s="168">
        <v>3.47</v>
      </c>
      <c r="F64" s="169"/>
      <c r="G64" s="170"/>
      <c r="H64" s="15"/>
      <c r="I64" s="92">
        <f>IF($D$11=1,(ROUNDDOWN(IF($D$9=1,E64/(($C$9^2)*PI()/4)*RecFill/$D$10,IF($D$9=2,E64/((($C$9/25.4)^2)*PI()/4)*RecFill/$D$10,"error")),0)),"NA")</f>
        <v>28</v>
      </c>
      <c r="J64" s="93"/>
      <c r="K64" s="94"/>
      <c r="L64" s="16"/>
      <c r="M64" s="82">
        <f>IF($D$11=1,(ROUNDDOWN(IF($D$9=1,E64/(($C$9^2)*PI()/4)*MaxFill/$D$10,IF($D$9=2,E64/((($C$9/25.4)^2)*PI()/4)*MaxFill/$D$10,"error")),0)),"NA")</f>
        <v>42</v>
      </c>
      <c r="N64" s="83"/>
      <c r="O64" s="84"/>
    </row>
    <row r="65" spans="1:15" ht="16.2" hidden="1" customHeight="1" thickBot="1" x14ac:dyDescent="0.3">
      <c r="A65" s="38"/>
      <c r="B65" s="193"/>
      <c r="C65" s="150" t="s">
        <v>53</v>
      </c>
      <c r="D65" s="151"/>
      <c r="E65" s="152">
        <v>2.83</v>
      </c>
      <c r="F65" s="153"/>
      <c r="G65" s="154"/>
      <c r="H65" s="15"/>
      <c r="I65" s="92">
        <f>IF($D$11=1,(ROUNDDOWN(IF($D$9=1,E65/(($C$9^2)*PI()/4)*RecFill/$D$10,IF($D$9=2,E65/((($C$9/25.4)^2)*PI()/4)*RecFill/$D$10,"error")),0)),"NA")</f>
        <v>23</v>
      </c>
      <c r="J65" s="93"/>
      <c r="K65" s="94"/>
      <c r="L65" s="16"/>
      <c r="M65" s="82">
        <f>IF($D$11=1,(ROUNDDOWN(IF($D$9=1,E65/(($C$9^2)*PI()/4)*MaxFill/$D$10,IF($D$9=2,E65/((($C$9/25.4)^2)*PI()/4)*MaxFill/$D$10,"error")),0)),"NA")</f>
        <v>34</v>
      </c>
      <c r="N65" s="83"/>
      <c r="O65" s="84"/>
    </row>
    <row r="66" spans="1:15" ht="15" customHeight="1" x14ac:dyDescent="0.25">
      <c r="A66" s="38"/>
      <c r="B66" s="41"/>
      <c r="C66" s="41"/>
      <c r="D66" s="42"/>
      <c r="E66" s="41"/>
      <c r="F66" s="41"/>
      <c r="G66" s="43"/>
      <c r="H66" s="47"/>
      <c r="I66" s="41"/>
      <c r="J66" s="41"/>
      <c r="K66" s="43"/>
      <c r="L66" s="40"/>
      <c r="M66" s="41"/>
      <c r="N66" s="41"/>
      <c r="O66" s="43"/>
    </row>
    <row r="67" spans="1:15" ht="15" customHeight="1" x14ac:dyDescent="0.25">
      <c r="A67" s="38"/>
      <c r="B67" s="41"/>
      <c r="C67" s="41"/>
      <c r="D67" s="42"/>
      <c r="E67" s="41"/>
      <c r="F67" s="41"/>
      <c r="G67" s="47"/>
      <c r="H67" s="47"/>
      <c r="I67" s="41"/>
      <c r="J67" s="41"/>
      <c r="K67" s="43"/>
      <c r="L67" s="40"/>
      <c r="M67" s="41"/>
      <c r="N67" s="41"/>
      <c r="O67" s="43"/>
    </row>
    <row r="68" spans="1:15" ht="15" customHeight="1" x14ac:dyDescent="0.25">
      <c r="A68" s="38"/>
      <c r="B68" s="41"/>
      <c r="C68" s="41"/>
      <c r="D68" s="42"/>
      <c r="E68" s="41"/>
      <c r="F68" s="41"/>
      <c r="G68" s="47"/>
      <c r="H68" s="47"/>
      <c r="I68" s="41"/>
      <c r="J68" s="41"/>
      <c r="K68" s="43"/>
      <c r="L68" s="40"/>
      <c r="M68" s="41"/>
      <c r="N68" s="41"/>
      <c r="O68" s="43"/>
    </row>
    <row r="69" spans="1:15" ht="15.75" customHeight="1" x14ac:dyDescent="0.25">
      <c r="A69" s="38"/>
      <c r="B69" s="41"/>
      <c r="C69" s="41"/>
      <c r="D69" s="42"/>
      <c r="E69" s="41"/>
      <c r="F69" s="41"/>
      <c r="G69" s="47"/>
      <c r="H69" s="47"/>
      <c r="I69" s="41"/>
      <c r="J69" s="41"/>
      <c r="K69" s="43"/>
      <c r="L69" s="40"/>
      <c r="M69" s="41"/>
      <c r="N69" s="41"/>
      <c r="O69" s="43"/>
    </row>
    <row r="70" spans="1:15" x14ac:dyDescent="0.25">
      <c r="A70" s="38"/>
      <c r="B70" s="44"/>
      <c r="C70" s="44"/>
      <c r="D70" s="45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ht="15" customHeight="1" x14ac:dyDescent="0.25">
      <c r="A71" s="38"/>
      <c r="B71" s="41"/>
      <c r="C71" s="41"/>
      <c r="D71" s="42"/>
      <c r="E71" s="41"/>
      <c r="F71" s="41"/>
      <c r="G71" s="43"/>
      <c r="H71" s="47"/>
      <c r="I71" s="41"/>
      <c r="J71" s="41"/>
      <c r="K71" s="43"/>
      <c r="L71" s="40"/>
      <c r="M71" s="41"/>
      <c r="N71" s="41"/>
      <c r="O71" s="43"/>
    </row>
    <row r="72" spans="1:15" ht="15" customHeight="1" x14ac:dyDescent="0.25">
      <c r="A72" s="38"/>
      <c r="B72" s="41"/>
      <c r="C72" s="41"/>
      <c r="D72" s="42"/>
      <c r="E72" s="41"/>
      <c r="F72" s="41"/>
      <c r="G72" s="43"/>
      <c r="H72" s="47"/>
      <c r="I72" s="41"/>
      <c r="J72" s="41"/>
      <c r="K72" s="43"/>
      <c r="L72" s="40"/>
      <c r="M72" s="41"/>
      <c r="N72" s="41"/>
      <c r="O72" s="43"/>
    </row>
    <row r="73" spans="1:15" ht="15.75" customHeight="1" x14ac:dyDescent="0.25">
      <c r="A73" s="38"/>
      <c r="B73" s="41"/>
      <c r="C73" s="41"/>
      <c r="D73" s="42"/>
      <c r="E73" s="41"/>
      <c r="F73" s="41"/>
      <c r="G73" s="47"/>
      <c r="H73" s="47"/>
      <c r="I73" s="41"/>
      <c r="J73" s="41"/>
      <c r="K73" s="43"/>
      <c r="L73" s="40"/>
      <c r="M73" s="41"/>
      <c r="N73" s="41"/>
      <c r="O73" s="43"/>
    </row>
    <row r="74" spans="1:15" ht="15.75" customHeight="1" x14ac:dyDescent="0.25">
      <c r="A74" s="3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25">
      <c r="A75" s="38"/>
      <c r="B75" s="44"/>
      <c r="C75" s="44"/>
      <c r="D75" s="45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ht="15" customHeight="1" x14ac:dyDescent="0.25">
      <c r="A76" s="38"/>
      <c r="B76" s="41"/>
      <c r="C76" s="41"/>
      <c r="D76" s="42"/>
      <c r="E76" s="43"/>
      <c r="F76" s="43"/>
      <c r="G76" s="43"/>
      <c r="H76" s="47"/>
      <c r="I76" s="43"/>
      <c r="J76" s="43"/>
      <c r="K76" s="43"/>
      <c r="L76" s="40"/>
      <c r="M76" s="43"/>
      <c r="N76" s="43"/>
      <c r="O76" s="43"/>
    </row>
    <row r="77" spans="1:15" x14ac:dyDescent="0.25">
      <c r="A77" s="38"/>
      <c r="B77" s="41"/>
      <c r="C77" s="41"/>
      <c r="D77" s="42"/>
      <c r="E77" s="43"/>
      <c r="F77" s="43"/>
      <c r="G77" s="43"/>
      <c r="H77" s="47"/>
      <c r="I77" s="43"/>
      <c r="J77" s="43"/>
      <c r="K77" s="43"/>
      <c r="L77" s="40"/>
      <c r="M77" s="43"/>
      <c r="N77" s="43"/>
      <c r="O77" s="43"/>
    </row>
    <row r="78" spans="1:15" x14ac:dyDescent="0.25">
      <c r="A78" s="38"/>
      <c r="B78" s="41"/>
      <c r="C78" s="41"/>
      <c r="D78" s="42"/>
      <c r="E78" s="47"/>
      <c r="F78" s="47"/>
      <c r="G78" s="47"/>
      <c r="H78" s="47"/>
      <c r="I78" s="43"/>
      <c r="J78" s="43"/>
      <c r="K78" s="43"/>
      <c r="L78" s="40"/>
      <c r="M78" s="43"/>
      <c r="N78" s="43"/>
      <c r="O78" s="43"/>
    </row>
    <row r="79" spans="1:15" x14ac:dyDescent="0.25">
      <c r="A79" s="38"/>
      <c r="B79" s="41"/>
      <c r="C79" s="41"/>
      <c r="D79" s="42"/>
      <c r="E79" s="47"/>
      <c r="F79" s="47"/>
      <c r="G79" s="47"/>
      <c r="H79" s="47"/>
      <c r="I79" s="43"/>
      <c r="J79" s="43"/>
      <c r="K79" s="43"/>
      <c r="L79" s="40"/>
      <c r="M79" s="43"/>
      <c r="N79" s="43"/>
      <c r="O79" s="43"/>
    </row>
    <row r="80" spans="1:15" x14ac:dyDescent="0.25">
      <c r="A80" s="38"/>
      <c r="B80" s="41"/>
      <c r="C80" s="41"/>
      <c r="D80" s="42"/>
      <c r="E80" s="47"/>
      <c r="F80" s="47"/>
      <c r="G80" s="47"/>
      <c r="H80" s="47"/>
      <c r="I80" s="43"/>
      <c r="J80" s="43"/>
      <c r="K80" s="43"/>
      <c r="L80" s="40"/>
      <c r="M80" s="43"/>
      <c r="N80" s="43"/>
      <c r="O80" s="43"/>
    </row>
    <row r="81" spans="1:15" x14ac:dyDescent="0.25">
      <c r="A81" s="38"/>
      <c r="B81" s="41"/>
      <c r="C81" s="41"/>
      <c r="D81" s="42"/>
      <c r="E81" s="47"/>
      <c r="F81" s="47"/>
      <c r="G81" s="47"/>
      <c r="H81" s="47"/>
      <c r="I81" s="43"/>
      <c r="J81" s="43"/>
      <c r="K81" s="43"/>
      <c r="L81" s="40"/>
      <c r="M81" s="43"/>
      <c r="N81" s="43"/>
      <c r="O81" s="43"/>
    </row>
    <row r="82" spans="1:15" x14ac:dyDescent="0.25">
      <c r="A82" s="38"/>
      <c r="B82" s="41"/>
      <c r="C82" s="41"/>
      <c r="D82" s="42"/>
      <c r="E82" s="47"/>
      <c r="F82" s="47"/>
      <c r="G82" s="47"/>
      <c r="H82" s="47"/>
      <c r="I82" s="43"/>
      <c r="J82" s="43"/>
      <c r="K82" s="43"/>
      <c r="L82" s="40"/>
      <c r="M82" s="43"/>
      <c r="N82" s="43"/>
      <c r="O82" s="43"/>
    </row>
    <row r="83" spans="1:15" x14ac:dyDescent="0.25">
      <c r="A83" s="38"/>
      <c r="B83" s="41"/>
      <c r="C83" s="41"/>
      <c r="D83" s="42"/>
      <c r="E83" s="47"/>
      <c r="F83" s="47"/>
      <c r="G83" s="47"/>
      <c r="H83" s="47"/>
      <c r="I83" s="43"/>
      <c r="J83" s="43"/>
      <c r="K83" s="43"/>
      <c r="L83" s="40"/>
      <c r="M83" s="43"/>
      <c r="N83" s="43"/>
      <c r="O83" s="43"/>
    </row>
    <row r="84" spans="1:15" x14ac:dyDescent="0.25">
      <c r="A84" s="38"/>
      <c r="B84" s="43"/>
      <c r="C84" s="41"/>
      <c r="D84" s="42"/>
      <c r="E84" s="47"/>
      <c r="F84" s="47"/>
      <c r="G84" s="47"/>
      <c r="H84" s="47"/>
      <c r="I84" s="40"/>
      <c r="J84" s="40"/>
      <c r="K84" s="40"/>
      <c r="L84" s="40"/>
      <c r="M84" s="40"/>
      <c r="N84" s="40"/>
      <c r="O84" s="40"/>
    </row>
    <row r="85" spans="1:15" x14ac:dyDescent="0.25">
      <c r="A85" s="38"/>
      <c r="B85" s="41"/>
      <c r="C85" s="41"/>
      <c r="D85" s="42"/>
      <c r="E85" s="43"/>
      <c r="F85" s="43"/>
      <c r="G85" s="43"/>
      <c r="H85" s="47"/>
      <c r="I85" s="43"/>
      <c r="J85" s="43"/>
      <c r="K85" s="43"/>
      <c r="L85" s="40"/>
      <c r="M85" s="43"/>
      <c r="N85" s="43"/>
      <c r="O85" s="43"/>
    </row>
    <row r="86" spans="1:15" x14ac:dyDescent="0.25">
      <c r="A86" s="38"/>
      <c r="B86" s="41"/>
      <c r="C86" s="41"/>
      <c r="D86" s="42"/>
      <c r="E86" s="43"/>
      <c r="F86" s="43"/>
      <c r="G86" s="43"/>
      <c r="H86" s="47"/>
      <c r="I86" s="43"/>
      <c r="J86" s="43"/>
      <c r="K86" s="43"/>
      <c r="L86" s="40"/>
      <c r="M86" s="43"/>
      <c r="N86" s="43"/>
      <c r="O86" s="43"/>
    </row>
    <row r="87" spans="1:15" x14ac:dyDescent="0.25">
      <c r="A87" s="38"/>
      <c r="B87" s="44"/>
      <c r="C87" s="44"/>
      <c r="D87" s="45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x14ac:dyDescent="0.25">
      <c r="A88" s="38"/>
      <c r="B88" s="41"/>
      <c r="C88" s="41"/>
      <c r="D88" s="42"/>
      <c r="E88" s="41"/>
      <c r="F88" s="41"/>
      <c r="G88" s="48"/>
      <c r="H88" s="47"/>
      <c r="I88" s="41"/>
      <c r="J88" s="41"/>
      <c r="K88" s="43"/>
      <c r="L88" s="40"/>
      <c r="M88" s="41"/>
      <c r="N88" s="41"/>
      <c r="O88" s="43"/>
    </row>
    <row r="89" spans="1:15" x14ac:dyDescent="0.25">
      <c r="A89" s="38"/>
      <c r="B89" s="41"/>
      <c r="C89" s="41"/>
      <c r="D89" s="42"/>
      <c r="E89" s="41"/>
      <c r="F89" s="41"/>
      <c r="G89" s="48"/>
      <c r="H89" s="47"/>
      <c r="I89" s="41"/>
      <c r="J89" s="41"/>
      <c r="K89" s="43"/>
      <c r="L89" s="40"/>
      <c r="M89" s="41"/>
      <c r="N89" s="41"/>
      <c r="O89" s="43"/>
    </row>
    <row r="90" spans="1:15" x14ac:dyDescent="0.25">
      <c r="A90" s="38"/>
      <c r="B90" s="41"/>
      <c r="C90" s="41"/>
      <c r="D90" s="42"/>
      <c r="E90" s="41"/>
      <c r="F90" s="41"/>
      <c r="G90" s="49"/>
      <c r="H90" s="47"/>
      <c r="I90" s="41"/>
      <c r="J90" s="41"/>
      <c r="K90" s="43"/>
      <c r="L90" s="40"/>
      <c r="M90" s="41"/>
      <c r="N90" s="41"/>
      <c r="O90" s="43"/>
    </row>
    <row r="91" spans="1:15" x14ac:dyDescent="0.25">
      <c r="A91" s="38"/>
      <c r="B91" s="41"/>
      <c r="C91" s="41"/>
      <c r="D91" s="42"/>
      <c r="E91" s="41"/>
      <c r="F91" s="41"/>
      <c r="G91" s="49"/>
      <c r="H91" s="47"/>
      <c r="I91" s="41"/>
      <c r="J91" s="41"/>
      <c r="K91" s="43"/>
      <c r="L91" s="40"/>
      <c r="M91" s="41"/>
      <c r="N91" s="41"/>
      <c r="O91" s="43"/>
    </row>
    <row r="92" spans="1:15" x14ac:dyDescent="0.25">
      <c r="A92" s="38"/>
      <c r="B92" s="41"/>
      <c r="C92" s="41"/>
      <c r="D92" s="42"/>
      <c r="E92" s="41"/>
      <c r="F92" s="41"/>
      <c r="G92" s="49"/>
      <c r="H92" s="47"/>
      <c r="I92" s="41"/>
      <c r="J92" s="41"/>
      <c r="K92" s="43"/>
      <c r="L92" s="40"/>
      <c r="M92" s="41"/>
      <c r="N92" s="41"/>
      <c r="O92" s="43"/>
    </row>
    <row r="93" spans="1:15" ht="14.25" customHeight="1" x14ac:dyDescent="0.25">
      <c r="A93" s="3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1:15" x14ac:dyDescent="0.25">
      <c r="A94" s="38"/>
      <c r="B94" s="38"/>
      <c r="C94" s="38"/>
      <c r="D94" s="50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ht="13.95" customHeight="1" x14ac:dyDescent="0.25">
      <c r="A95" s="38"/>
      <c r="B95" s="41"/>
      <c r="C95" s="41"/>
      <c r="D95" s="42"/>
      <c r="E95" s="41"/>
      <c r="F95" s="41"/>
      <c r="G95" s="48"/>
      <c r="H95" s="47"/>
      <c r="I95" s="41"/>
      <c r="J95" s="41"/>
      <c r="K95" s="43"/>
      <c r="L95" s="40"/>
      <c r="M95" s="41"/>
      <c r="N95" s="41"/>
      <c r="O95" s="43"/>
    </row>
    <row r="96" spans="1:15" ht="14.4" customHeight="1" x14ac:dyDescent="0.25">
      <c r="A96" s="38"/>
      <c r="B96" s="41"/>
      <c r="C96" s="41"/>
      <c r="D96" s="42"/>
      <c r="E96" s="41"/>
      <c r="F96" s="41"/>
      <c r="G96" s="48"/>
      <c r="H96" s="47"/>
      <c r="I96" s="41"/>
      <c r="J96" s="41"/>
      <c r="K96" s="43"/>
      <c r="L96" s="40"/>
      <c r="M96" s="41"/>
      <c r="N96" s="41"/>
      <c r="O96" s="43"/>
    </row>
    <row r="97" spans="1:15" ht="14.4" customHeight="1" x14ac:dyDescent="0.25">
      <c r="A97" s="38"/>
      <c r="B97" s="41"/>
      <c r="C97" s="41"/>
      <c r="D97" s="42"/>
      <c r="E97" s="41"/>
      <c r="F97" s="41"/>
      <c r="G97" s="48"/>
      <c r="H97" s="47"/>
      <c r="I97" s="41"/>
      <c r="J97" s="41"/>
      <c r="K97" s="43"/>
      <c r="L97" s="40"/>
      <c r="M97" s="41"/>
      <c r="N97" s="41"/>
      <c r="O97" s="43"/>
    </row>
    <row r="98" spans="1:15" ht="14.4" customHeight="1" x14ac:dyDescent="0.25">
      <c r="A98" s="38"/>
      <c r="B98" s="41"/>
      <c r="C98" s="41"/>
      <c r="D98" s="42"/>
      <c r="E98" s="41"/>
      <c r="F98" s="41"/>
      <c r="G98" s="48"/>
      <c r="H98" s="47"/>
      <c r="I98" s="41"/>
      <c r="J98" s="41"/>
      <c r="K98" s="43"/>
      <c r="L98" s="40"/>
      <c r="M98" s="41"/>
      <c r="N98" s="41"/>
      <c r="O98" s="43"/>
    </row>
    <row r="99" spans="1:15" ht="15" customHeight="1" x14ac:dyDescent="0.25">
      <c r="A99" s="38"/>
      <c r="B99" s="41"/>
      <c r="C99" s="41"/>
      <c r="D99" s="42"/>
      <c r="E99" s="41"/>
      <c r="F99" s="41"/>
      <c r="G99" s="48"/>
      <c r="H99" s="47"/>
      <c r="I99" s="41"/>
      <c r="J99" s="41"/>
      <c r="K99" s="43"/>
      <c r="L99" s="40"/>
      <c r="M99" s="41"/>
      <c r="N99" s="41"/>
      <c r="O99" s="43"/>
    </row>
    <row r="100" spans="1:15" ht="13.95" customHeight="1" x14ac:dyDescent="0.25">
      <c r="A100" s="38"/>
      <c r="B100" s="41"/>
      <c r="C100" s="41"/>
      <c r="D100" s="42"/>
      <c r="E100" s="41"/>
      <c r="F100" s="41"/>
      <c r="G100" s="48"/>
      <c r="H100" s="47"/>
      <c r="I100" s="41"/>
      <c r="J100" s="41"/>
      <c r="K100" s="43"/>
      <c r="L100" s="40"/>
      <c r="M100" s="41"/>
      <c r="N100" s="41"/>
      <c r="O100" s="43"/>
    </row>
    <row r="101" spans="1:15" ht="14.4" customHeight="1" x14ac:dyDescent="0.25">
      <c r="A101" s="38"/>
      <c r="B101" s="41"/>
      <c r="C101" s="41"/>
      <c r="D101" s="42"/>
      <c r="E101" s="41"/>
      <c r="F101" s="41"/>
      <c r="G101" s="48"/>
      <c r="H101" s="47"/>
      <c r="I101" s="41"/>
      <c r="J101" s="41"/>
      <c r="K101" s="43"/>
      <c r="L101" s="40"/>
      <c r="M101" s="41"/>
      <c r="N101" s="41"/>
      <c r="O101" s="43"/>
    </row>
    <row r="102" spans="1:15" ht="14.4" customHeight="1" x14ac:dyDescent="0.25">
      <c r="A102" s="38"/>
      <c r="B102" s="41"/>
      <c r="C102" s="41"/>
      <c r="D102" s="42"/>
      <c r="E102" s="41"/>
      <c r="F102" s="41"/>
      <c r="G102" s="48"/>
      <c r="H102" s="47"/>
      <c r="I102" s="41"/>
      <c r="J102" s="41"/>
      <c r="K102" s="43"/>
      <c r="L102" s="40"/>
      <c r="M102" s="41"/>
      <c r="N102" s="41"/>
      <c r="O102" s="43"/>
    </row>
    <row r="103" spans="1:15" ht="14.4" customHeight="1" x14ac:dyDescent="0.25">
      <c r="A103" s="38"/>
      <c r="B103" s="41"/>
      <c r="C103" s="41"/>
      <c r="D103" s="42"/>
      <c r="E103" s="41"/>
      <c r="F103" s="41"/>
      <c r="G103" s="48"/>
      <c r="H103" s="47"/>
      <c r="I103" s="41"/>
      <c r="J103" s="41"/>
      <c r="K103" s="43"/>
      <c r="L103" s="40"/>
      <c r="M103" s="41"/>
      <c r="N103" s="41"/>
      <c r="O103" s="43"/>
    </row>
    <row r="104" spans="1:15" ht="15" customHeight="1" x14ac:dyDescent="0.25">
      <c r="A104" s="38"/>
      <c r="B104" s="41"/>
      <c r="C104" s="41"/>
      <c r="D104" s="42"/>
      <c r="E104" s="41"/>
      <c r="F104" s="41"/>
      <c r="G104" s="48"/>
      <c r="H104" s="47"/>
      <c r="I104" s="41"/>
      <c r="J104" s="41"/>
      <c r="K104" s="43"/>
      <c r="L104" s="40"/>
      <c r="M104" s="41"/>
      <c r="N104" s="41"/>
      <c r="O104" s="43"/>
    </row>
    <row r="105" spans="1:15" ht="14.25" customHeight="1" x14ac:dyDescent="0.25">
      <c r="A105" s="3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</row>
    <row r="106" spans="1:15" x14ac:dyDescent="0.25">
      <c r="A106" s="38"/>
      <c r="B106" s="38"/>
      <c r="C106" s="38"/>
      <c r="D106" s="50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</row>
    <row r="107" spans="1:15" ht="13.95" customHeight="1" x14ac:dyDescent="0.25">
      <c r="A107" s="38"/>
      <c r="B107" s="41"/>
      <c r="C107" s="41"/>
      <c r="D107" s="42"/>
      <c r="E107" s="41"/>
      <c r="F107" s="41"/>
      <c r="G107" s="48"/>
      <c r="H107" s="47"/>
      <c r="I107" s="41"/>
      <c r="J107" s="41"/>
      <c r="K107" s="43"/>
      <c r="L107" s="40"/>
      <c r="M107" s="41"/>
      <c r="N107" s="41"/>
      <c r="O107" s="43"/>
    </row>
    <row r="108" spans="1:15" ht="14.4" customHeight="1" x14ac:dyDescent="0.25">
      <c r="A108" s="38"/>
      <c r="B108" s="41"/>
      <c r="C108" s="41"/>
      <c r="D108" s="42"/>
      <c r="E108" s="41"/>
      <c r="F108" s="41"/>
      <c r="G108" s="48"/>
      <c r="H108" s="47"/>
      <c r="I108" s="41"/>
      <c r="J108" s="41"/>
      <c r="K108" s="43"/>
      <c r="L108" s="40"/>
      <c r="M108" s="41"/>
      <c r="N108" s="41"/>
      <c r="O108" s="43"/>
    </row>
    <row r="109" spans="1:15" ht="14.4" customHeight="1" x14ac:dyDescent="0.25">
      <c r="A109" s="38"/>
      <c r="B109" s="41"/>
      <c r="C109" s="41"/>
      <c r="D109" s="42"/>
      <c r="E109" s="41"/>
      <c r="F109" s="41"/>
      <c r="G109" s="48"/>
      <c r="H109" s="47"/>
      <c r="I109" s="41"/>
      <c r="J109" s="41"/>
      <c r="K109" s="43"/>
      <c r="L109" s="40"/>
      <c r="M109" s="41"/>
      <c r="N109" s="41"/>
      <c r="O109" s="43"/>
    </row>
    <row r="110" spans="1:15" ht="14.4" customHeight="1" x14ac:dyDescent="0.25">
      <c r="A110" s="38"/>
      <c r="B110" s="41"/>
      <c r="C110" s="41"/>
      <c r="D110" s="42"/>
      <c r="E110" s="41"/>
      <c r="F110" s="41"/>
      <c r="G110" s="48"/>
      <c r="H110" s="47"/>
      <c r="I110" s="41"/>
      <c r="J110" s="41"/>
      <c r="K110" s="43"/>
      <c r="L110" s="40"/>
      <c r="M110" s="41"/>
      <c r="N110" s="41"/>
      <c r="O110" s="43"/>
    </row>
    <row r="111" spans="1:15" ht="15" customHeight="1" x14ac:dyDescent="0.25">
      <c r="A111" s="38"/>
      <c r="B111" s="41"/>
      <c r="C111" s="41"/>
      <c r="D111" s="42"/>
      <c r="E111" s="41"/>
      <c r="F111" s="41"/>
      <c r="G111" s="48"/>
      <c r="H111" s="47"/>
      <c r="I111" s="41"/>
      <c r="J111" s="41"/>
      <c r="K111" s="43"/>
      <c r="L111" s="40"/>
      <c r="M111" s="41"/>
      <c r="N111" s="41"/>
      <c r="O111" s="43"/>
    </row>
    <row r="112" spans="1:15" ht="13.95" customHeight="1" x14ac:dyDescent="0.25">
      <c r="A112" s="38"/>
      <c r="B112" s="41"/>
      <c r="C112" s="41"/>
      <c r="D112" s="42"/>
      <c r="E112" s="41"/>
      <c r="F112" s="41"/>
      <c r="G112" s="48"/>
      <c r="H112" s="47"/>
      <c r="I112" s="41"/>
      <c r="J112" s="41"/>
      <c r="K112" s="43"/>
      <c r="L112" s="40"/>
      <c r="M112" s="41"/>
      <c r="N112" s="41"/>
      <c r="O112" s="43"/>
    </row>
    <row r="113" spans="1:15" ht="14.4" customHeight="1" x14ac:dyDescent="0.25">
      <c r="A113" s="38"/>
      <c r="B113" s="41"/>
      <c r="C113" s="41"/>
      <c r="D113" s="42"/>
      <c r="E113" s="41"/>
      <c r="F113" s="41"/>
      <c r="G113" s="48"/>
      <c r="H113" s="47"/>
      <c r="I113" s="41"/>
      <c r="J113" s="41"/>
      <c r="K113" s="43"/>
      <c r="L113" s="40"/>
      <c r="M113" s="41"/>
      <c r="N113" s="41"/>
      <c r="O113" s="43"/>
    </row>
    <row r="114" spans="1:15" ht="14.4" customHeight="1" x14ac:dyDescent="0.25">
      <c r="A114" s="38"/>
      <c r="B114" s="41"/>
      <c r="C114" s="41"/>
      <c r="D114" s="42"/>
      <c r="E114" s="41"/>
      <c r="F114" s="41"/>
      <c r="G114" s="48"/>
      <c r="H114" s="47"/>
      <c r="I114" s="41"/>
      <c r="J114" s="41"/>
      <c r="K114" s="43"/>
      <c r="L114" s="40"/>
      <c r="M114" s="41"/>
      <c r="N114" s="41"/>
      <c r="O114" s="43"/>
    </row>
    <row r="115" spans="1:15" ht="14.4" customHeight="1" x14ac:dyDescent="0.25">
      <c r="A115" s="38"/>
      <c r="B115" s="41"/>
      <c r="C115" s="41"/>
      <c r="D115" s="42"/>
      <c r="E115" s="41"/>
      <c r="F115" s="41"/>
      <c r="G115" s="48"/>
      <c r="H115" s="47"/>
      <c r="I115" s="41"/>
      <c r="J115" s="41"/>
      <c r="K115" s="43"/>
      <c r="L115" s="40"/>
      <c r="M115" s="41"/>
      <c r="N115" s="41"/>
      <c r="O115" s="43"/>
    </row>
    <row r="116" spans="1:15" ht="15" customHeight="1" x14ac:dyDescent="0.25">
      <c r="A116" s="38"/>
      <c r="B116" s="41"/>
      <c r="C116" s="41"/>
      <c r="D116" s="42"/>
      <c r="E116" s="41"/>
      <c r="F116" s="41"/>
      <c r="G116" s="48"/>
      <c r="H116" s="47"/>
      <c r="I116" s="41"/>
      <c r="J116" s="41"/>
      <c r="K116" s="43"/>
      <c r="L116" s="40"/>
      <c r="M116" s="41"/>
      <c r="N116" s="41"/>
      <c r="O116" s="43"/>
    </row>
    <row r="117" spans="1:15" ht="14.25" customHeight="1" x14ac:dyDescent="0.25">
      <c r="A117" s="3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</row>
    <row r="118" spans="1:15" x14ac:dyDescent="0.25">
      <c r="A118" s="38"/>
      <c r="B118" s="38"/>
      <c r="C118" s="38"/>
      <c r="D118" s="50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</row>
    <row r="119" spans="1:15" ht="13.95" customHeight="1" x14ac:dyDescent="0.25">
      <c r="A119" s="38"/>
      <c r="B119" s="41"/>
      <c r="C119" s="41"/>
      <c r="D119" s="42"/>
      <c r="E119" s="41"/>
      <c r="F119" s="41"/>
      <c r="G119" s="48"/>
      <c r="H119" s="47"/>
      <c r="I119" s="41"/>
      <c r="J119" s="41"/>
      <c r="K119" s="43"/>
      <c r="L119" s="40"/>
      <c r="M119" s="41"/>
      <c r="N119" s="41"/>
      <c r="O119" s="43"/>
    </row>
    <row r="120" spans="1:15" ht="14.4" customHeight="1" x14ac:dyDescent="0.25">
      <c r="A120" s="38"/>
      <c r="B120" s="41"/>
      <c r="C120" s="41"/>
      <c r="D120" s="42"/>
      <c r="E120" s="41"/>
      <c r="F120" s="41"/>
      <c r="G120" s="48"/>
      <c r="H120" s="47"/>
      <c r="I120" s="41"/>
      <c r="J120" s="41"/>
      <c r="K120" s="43"/>
      <c r="L120" s="40"/>
      <c r="M120" s="41"/>
      <c r="N120" s="41"/>
      <c r="O120" s="43"/>
    </row>
    <row r="121" spans="1:15" ht="14.4" customHeight="1" x14ac:dyDescent="0.25">
      <c r="A121" s="38"/>
      <c r="B121" s="41"/>
      <c r="C121" s="41"/>
      <c r="D121" s="42"/>
      <c r="E121" s="41"/>
      <c r="F121" s="41"/>
      <c r="G121" s="48"/>
      <c r="H121" s="47"/>
      <c r="I121" s="41"/>
      <c r="J121" s="41"/>
      <c r="K121" s="43"/>
      <c r="L121" s="40"/>
      <c r="M121" s="41"/>
      <c r="N121" s="41"/>
      <c r="O121" s="43"/>
    </row>
    <row r="122" spans="1:15" ht="14.4" customHeight="1" x14ac:dyDescent="0.25">
      <c r="A122" s="38"/>
      <c r="B122" s="41"/>
      <c r="C122" s="41"/>
      <c r="D122" s="42"/>
      <c r="E122" s="41"/>
      <c r="F122" s="41"/>
      <c r="G122" s="48"/>
      <c r="H122" s="47"/>
      <c r="I122" s="41"/>
      <c r="J122" s="41"/>
      <c r="K122" s="43"/>
      <c r="L122" s="40"/>
      <c r="M122" s="41"/>
      <c r="N122" s="41"/>
      <c r="O122" s="43"/>
    </row>
    <row r="123" spans="1:15" ht="15" customHeight="1" x14ac:dyDescent="0.25">
      <c r="A123" s="38"/>
      <c r="B123" s="41"/>
      <c r="C123" s="41"/>
      <c r="D123" s="42"/>
      <c r="E123" s="41"/>
      <c r="F123" s="41"/>
      <c r="G123" s="48"/>
      <c r="H123" s="47"/>
      <c r="I123" s="41"/>
      <c r="J123" s="41"/>
      <c r="K123" s="43"/>
      <c r="L123" s="40"/>
      <c r="M123" s="41"/>
      <c r="N123" s="41"/>
      <c r="O123" s="43"/>
    </row>
    <row r="124" spans="1:15" ht="13.95" customHeight="1" x14ac:dyDescent="0.25">
      <c r="A124" s="38"/>
      <c r="B124" s="41"/>
      <c r="C124" s="41"/>
      <c r="D124" s="42"/>
      <c r="E124" s="41"/>
      <c r="F124" s="41"/>
      <c r="G124" s="48"/>
      <c r="H124" s="47"/>
      <c r="I124" s="41"/>
      <c r="J124" s="41"/>
      <c r="K124" s="43"/>
      <c r="L124" s="40"/>
      <c r="M124" s="41"/>
      <c r="N124" s="41"/>
      <c r="O124" s="43"/>
    </row>
    <row r="125" spans="1:15" ht="14.4" customHeight="1" x14ac:dyDescent="0.25">
      <c r="A125" s="38"/>
      <c r="B125" s="41"/>
      <c r="C125" s="41"/>
      <c r="D125" s="42"/>
      <c r="E125" s="41"/>
      <c r="F125" s="41"/>
      <c r="G125" s="48"/>
      <c r="H125" s="47"/>
      <c r="I125" s="41"/>
      <c r="J125" s="41"/>
      <c r="K125" s="43"/>
      <c r="L125" s="40"/>
      <c r="M125" s="41"/>
      <c r="N125" s="41"/>
      <c r="O125" s="43"/>
    </row>
    <row r="126" spans="1:15" ht="14.4" customHeight="1" x14ac:dyDescent="0.25">
      <c r="A126" s="38"/>
      <c r="B126" s="41"/>
      <c r="C126" s="41"/>
      <c r="D126" s="42"/>
      <c r="E126" s="41"/>
      <c r="F126" s="41"/>
      <c r="G126" s="48"/>
      <c r="H126" s="47"/>
      <c r="I126" s="41"/>
      <c r="J126" s="41"/>
      <c r="K126" s="43"/>
      <c r="L126" s="40"/>
      <c r="M126" s="41"/>
      <c r="N126" s="41"/>
      <c r="O126" s="43"/>
    </row>
    <row r="127" spans="1:15" ht="14.4" customHeight="1" x14ac:dyDescent="0.25">
      <c r="A127" s="38"/>
      <c r="B127" s="41"/>
      <c r="C127" s="41"/>
      <c r="D127" s="42"/>
      <c r="E127" s="41"/>
      <c r="F127" s="41"/>
      <c r="G127" s="48"/>
      <c r="H127" s="47"/>
      <c r="I127" s="41"/>
      <c r="J127" s="41"/>
      <c r="K127" s="43"/>
      <c r="L127" s="40"/>
      <c r="M127" s="41"/>
      <c r="N127" s="41"/>
      <c r="O127" s="43"/>
    </row>
    <row r="128" spans="1:15" ht="15" customHeight="1" x14ac:dyDescent="0.25">
      <c r="A128" s="38"/>
      <c r="B128" s="41"/>
      <c r="C128" s="41"/>
      <c r="D128" s="42"/>
      <c r="E128" s="41"/>
      <c r="F128" s="41"/>
      <c r="G128" s="48"/>
      <c r="H128" s="47"/>
      <c r="I128" s="41"/>
      <c r="J128" s="41"/>
      <c r="K128" s="43"/>
      <c r="L128" s="40"/>
      <c r="M128" s="41"/>
      <c r="N128" s="41"/>
      <c r="O128" s="43"/>
    </row>
    <row r="129" spans="1:15" ht="14.25" customHeight="1" x14ac:dyDescent="0.25">
      <c r="A129" s="3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</row>
    <row r="130" spans="1:15" x14ac:dyDescent="0.25">
      <c r="A130" s="38"/>
      <c r="B130" s="38"/>
      <c r="C130" s="38"/>
      <c r="D130" s="50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1" spans="1:15" ht="13.95" customHeight="1" x14ac:dyDescent="0.25">
      <c r="A131" s="38"/>
      <c r="B131" s="41"/>
      <c r="C131" s="41"/>
      <c r="D131" s="42"/>
      <c r="E131" s="41"/>
      <c r="F131" s="41"/>
      <c r="G131" s="48"/>
      <c r="H131" s="47"/>
      <c r="I131" s="41"/>
      <c r="J131" s="41"/>
      <c r="K131" s="43"/>
      <c r="L131" s="40"/>
      <c r="M131" s="41"/>
      <c r="N131" s="41"/>
      <c r="O131" s="43"/>
    </row>
    <row r="132" spans="1:15" ht="14.4" customHeight="1" x14ac:dyDescent="0.25">
      <c r="A132" s="38"/>
      <c r="B132" s="41"/>
      <c r="C132" s="41"/>
      <c r="D132" s="42"/>
      <c r="E132" s="41"/>
      <c r="F132" s="41"/>
      <c r="G132" s="48"/>
      <c r="H132" s="47"/>
      <c r="I132" s="41"/>
      <c r="J132" s="41"/>
      <c r="K132" s="43"/>
      <c r="L132" s="40"/>
      <c r="M132" s="41"/>
      <c r="N132" s="41"/>
      <c r="O132" s="43"/>
    </row>
    <row r="133" spans="1:15" ht="14.4" customHeight="1" x14ac:dyDescent="0.25">
      <c r="A133" s="38"/>
      <c r="B133" s="41"/>
      <c r="C133" s="41"/>
      <c r="D133" s="42"/>
      <c r="E133" s="41"/>
      <c r="F133" s="41"/>
      <c r="G133" s="48"/>
      <c r="H133" s="47"/>
      <c r="I133" s="41"/>
      <c r="J133" s="41"/>
      <c r="K133" s="43"/>
      <c r="L133" s="40"/>
      <c r="M133" s="41"/>
      <c r="N133" s="41"/>
      <c r="O133" s="43"/>
    </row>
    <row r="134" spans="1:15" ht="14.4" customHeight="1" x14ac:dyDescent="0.25">
      <c r="A134" s="38"/>
      <c r="B134" s="41"/>
      <c r="C134" s="41"/>
      <c r="D134" s="42"/>
      <c r="E134" s="41"/>
      <c r="F134" s="41"/>
      <c r="G134" s="48"/>
      <c r="H134" s="47"/>
      <c r="I134" s="41"/>
      <c r="J134" s="41"/>
      <c r="K134" s="43"/>
      <c r="L134" s="40"/>
      <c r="M134" s="41"/>
      <c r="N134" s="41"/>
      <c r="O134" s="43"/>
    </row>
    <row r="135" spans="1:15" ht="15" customHeight="1" x14ac:dyDescent="0.25">
      <c r="A135" s="38"/>
      <c r="B135" s="41"/>
      <c r="C135" s="41"/>
      <c r="D135" s="42"/>
      <c r="E135" s="41"/>
      <c r="F135" s="41"/>
      <c r="G135" s="48"/>
      <c r="H135" s="47"/>
      <c r="I135" s="41"/>
      <c r="J135" s="41"/>
      <c r="K135" s="43"/>
      <c r="L135" s="40"/>
      <c r="M135" s="41"/>
      <c r="N135" s="41"/>
      <c r="O135" s="43"/>
    </row>
    <row r="136" spans="1:15" ht="13.95" customHeight="1" x14ac:dyDescent="0.25">
      <c r="A136" s="38"/>
      <c r="B136" s="41"/>
      <c r="C136" s="41"/>
      <c r="D136" s="42"/>
      <c r="E136" s="41"/>
      <c r="F136" s="41"/>
      <c r="G136" s="48"/>
      <c r="H136" s="47"/>
      <c r="I136" s="41"/>
      <c r="J136" s="41"/>
      <c r="K136" s="43"/>
      <c r="L136" s="40"/>
      <c r="M136" s="41"/>
      <c r="N136" s="41"/>
      <c r="O136" s="43"/>
    </row>
    <row r="137" spans="1:15" ht="14.4" customHeight="1" x14ac:dyDescent="0.25">
      <c r="A137" s="38"/>
      <c r="B137" s="41"/>
      <c r="C137" s="41"/>
      <c r="D137" s="42"/>
      <c r="E137" s="41"/>
      <c r="F137" s="41"/>
      <c r="G137" s="48"/>
      <c r="H137" s="47"/>
      <c r="I137" s="41"/>
      <c r="J137" s="41"/>
      <c r="K137" s="43"/>
      <c r="L137" s="40"/>
      <c r="M137" s="41"/>
      <c r="N137" s="41"/>
      <c r="O137" s="43"/>
    </row>
    <row r="138" spans="1:15" ht="14.4" customHeight="1" x14ac:dyDescent="0.25">
      <c r="A138" s="38"/>
      <c r="B138" s="41"/>
      <c r="C138" s="41"/>
      <c r="D138" s="42"/>
      <c r="E138" s="41"/>
      <c r="F138" s="41"/>
      <c r="G138" s="48"/>
      <c r="H138" s="47"/>
      <c r="I138" s="41"/>
      <c r="J138" s="41"/>
      <c r="K138" s="43"/>
      <c r="L138" s="40"/>
      <c r="M138" s="41"/>
      <c r="N138" s="41"/>
      <c r="O138" s="43"/>
    </row>
    <row r="139" spans="1:15" ht="14.4" customHeight="1" x14ac:dyDescent="0.25">
      <c r="A139" s="38"/>
      <c r="B139" s="41"/>
      <c r="C139" s="41"/>
      <c r="D139" s="42"/>
      <c r="E139" s="41"/>
      <c r="F139" s="41"/>
      <c r="G139" s="48"/>
      <c r="H139" s="47"/>
      <c r="I139" s="41"/>
      <c r="J139" s="41"/>
      <c r="K139" s="43"/>
      <c r="L139" s="40"/>
      <c r="M139" s="41"/>
      <c r="N139" s="41"/>
      <c r="O139" s="43"/>
    </row>
    <row r="140" spans="1:15" ht="15" customHeight="1" x14ac:dyDescent="0.25">
      <c r="A140" s="38"/>
      <c r="B140" s="41"/>
      <c r="C140" s="41"/>
      <c r="D140" s="42"/>
      <c r="E140" s="41"/>
      <c r="F140" s="41"/>
      <c r="G140" s="48"/>
      <c r="H140" s="47"/>
      <c r="I140" s="41"/>
      <c r="J140" s="41"/>
      <c r="K140" s="43"/>
      <c r="L140" s="40"/>
      <c r="M140" s="41"/>
      <c r="N140" s="41"/>
      <c r="O140" s="43"/>
    </row>
    <row r="141" spans="1:15" ht="14.4" customHeight="1" x14ac:dyDescent="0.25">
      <c r="A141" s="38"/>
      <c r="B141" s="41"/>
      <c r="C141" s="41"/>
      <c r="D141" s="42"/>
      <c r="E141" s="41"/>
      <c r="F141" s="41"/>
      <c r="G141" s="48"/>
      <c r="H141" s="47"/>
      <c r="I141" s="43"/>
      <c r="J141" s="43"/>
      <c r="K141" s="43"/>
      <c r="L141" s="40"/>
      <c r="M141" s="43"/>
      <c r="N141" s="43"/>
      <c r="O141" s="43"/>
    </row>
    <row r="142" spans="1:15" ht="15" customHeight="1" x14ac:dyDescent="0.25">
      <c r="A142" s="38"/>
      <c r="B142" s="41"/>
      <c r="C142" s="41"/>
      <c r="D142" s="42"/>
      <c r="E142" s="41"/>
      <c r="F142" s="41"/>
      <c r="G142" s="48"/>
      <c r="H142" s="47"/>
      <c r="I142" s="43"/>
      <c r="J142" s="43"/>
      <c r="K142" s="43"/>
      <c r="L142" s="40"/>
      <c r="M142" s="43"/>
      <c r="N142" s="43"/>
      <c r="O142" s="43"/>
    </row>
    <row r="143" spans="1:15" ht="14.25" customHeight="1" x14ac:dyDescent="0.25">
      <c r="A143" s="3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1:15" x14ac:dyDescent="0.25">
      <c r="A144" s="38"/>
      <c r="B144" s="38"/>
      <c r="C144" s="38"/>
      <c r="D144" s="50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</row>
    <row r="145" spans="1:15" x14ac:dyDescent="0.25">
      <c r="A145" s="38"/>
      <c r="B145" s="38"/>
      <c r="C145" s="38"/>
      <c r="D145" s="50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</row>
  </sheetData>
  <sheetProtection formatCells="0" formatColumns="0" formatRows="0" insertColumns="0" insertRows="0" insertHyperlinks="0" deleteColumns="0" deleteRows="0" sort="0" autoFilter="0" pivotTables="0"/>
  <mergeCells count="223">
    <mergeCell ref="B38:B43"/>
    <mergeCell ref="S7:W8"/>
    <mergeCell ref="S9:T9"/>
    <mergeCell ref="U9:V9"/>
    <mergeCell ref="S10:T10"/>
    <mergeCell ref="U10:V10"/>
    <mergeCell ref="B60:B65"/>
    <mergeCell ref="C60:D60"/>
    <mergeCell ref="E60:G60"/>
    <mergeCell ref="I60:K60"/>
    <mergeCell ref="M60:O60"/>
    <mergeCell ref="C61:D61"/>
    <mergeCell ref="E61:G61"/>
    <mergeCell ref="I61:K61"/>
    <mergeCell ref="M61:O61"/>
    <mergeCell ref="C62:D62"/>
    <mergeCell ref="E62:G62"/>
    <mergeCell ref="I62:K62"/>
    <mergeCell ref="M62:O62"/>
    <mergeCell ref="C63:D63"/>
    <mergeCell ref="E63:G63"/>
    <mergeCell ref="I63:K63"/>
    <mergeCell ref="M63:O63"/>
    <mergeCell ref="C64:D64"/>
    <mergeCell ref="E64:G64"/>
    <mergeCell ref="I64:K64"/>
    <mergeCell ref="M64:O64"/>
    <mergeCell ref="C65:D65"/>
    <mergeCell ref="E65:G65"/>
    <mergeCell ref="I65:K65"/>
    <mergeCell ref="M65:O65"/>
    <mergeCell ref="I55:K55"/>
    <mergeCell ref="M55:O55"/>
    <mergeCell ref="C58:D58"/>
    <mergeCell ref="E58:G58"/>
    <mergeCell ref="I58:K58"/>
    <mergeCell ref="M58:O58"/>
    <mergeCell ref="C56:D56"/>
    <mergeCell ref="E56:G56"/>
    <mergeCell ref="I56:K56"/>
    <mergeCell ref="M56:O56"/>
    <mergeCell ref="Q13:Q19"/>
    <mergeCell ref="I13:K13"/>
    <mergeCell ref="E18:G18"/>
    <mergeCell ref="I18:K18"/>
    <mergeCell ref="M18:O18"/>
    <mergeCell ref="M13:O13"/>
    <mergeCell ref="B15:B21"/>
    <mergeCell ref="C15:D15"/>
    <mergeCell ref="E15:G15"/>
    <mergeCell ref="I15:K15"/>
    <mergeCell ref="M15:O15"/>
    <mergeCell ref="C16:D16"/>
    <mergeCell ref="E16:G16"/>
    <mergeCell ref="C20:D20"/>
    <mergeCell ref="E20:G20"/>
    <mergeCell ref="I20:K20"/>
    <mergeCell ref="M19:O19"/>
    <mergeCell ref="B6:G6"/>
    <mergeCell ref="B12:B13"/>
    <mergeCell ref="J1:N2"/>
    <mergeCell ref="L3:M3"/>
    <mergeCell ref="L4:M4"/>
    <mergeCell ref="L6:M6"/>
    <mergeCell ref="L7:M7"/>
    <mergeCell ref="L5:M5"/>
    <mergeCell ref="I30:K30"/>
    <mergeCell ref="M30:O30"/>
    <mergeCell ref="M20:O20"/>
    <mergeCell ref="C21:D21"/>
    <mergeCell ref="E21:G21"/>
    <mergeCell ref="I21:K21"/>
    <mergeCell ref="M21:O21"/>
    <mergeCell ref="L8:M8"/>
    <mergeCell ref="L9:M9"/>
    <mergeCell ref="B7:I8"/>
    <mergeCell ref="I12:K12"/>
    <mergeCell ref="M12:O12"/>
    <mergeCell ref="C12:D13"/>
    <mergeCell ref="E12:G13"/>
    <mergeCell ref="I16:K16"/>
    <mergeCell ref="M16:O16"/>
    <mergeCell ref="C17:D17"/>
    <mergeCell ref="E17:G17"/>
    <mergeCell ref="I17:K17"/>
    <mergeCell ref="M17:O17"/>
    <mergeCell ref="C18:D18"/>
    <mergeCell ref="C19:D19"/>
    <mergeCell ref="E19:G19"/>
    <mergeCell ref="I19:K19"/>
    <mergeCell ref="C31:D31"/>
    <mergeCell ref="I31:K31"/>
    <mergeCell ref="C23:D23"/>
    <mergeCell ref="E23:G23"/>
    <mergeCell ref="I23:K23"/>
    <mergeCell ref="M23:O23"/>
    <mergeCell ref="C24:D24"/>
    <mergeCell ref="E24:G24"/>
    <mergeCell ref="C25:D25"/>
    <mergeCell ref="E25:G25"/>
    <mergeCell ref="I25:K25"/>
    <mergeCell ref="M25:O25"/>
    <mergeCell ref="C26:D26"/>
    <mergeCell ref="E26:G26"/>
    <mergeCell ref="M29:O29"/>
    <mergeCell ref="M26:O26"/>
    <mergeCell ref="C27:D27"/>
    <mergeCell ref="E27:G27"/>
    <mergeCell ref="I27:K27"/>
    <mergeCell ref="M27:O27"/>
    <mergeCell ref="M24:O24"/>
    <mergeCell ref="M28:O28"/>
    <mergeCell ref="C30:D30"/>
    <mergeCell ref="E30:G30"/>
    <mergeCell ref="B23:B36"/>
    <mergeCell ref="E31:G31"/>
    <mergeCell ref="E32:G32"/>
    <mergeCell ref="E33:G33"/>
    <mergeCell ref="E34:G34"/>
    <mergeCell ref="E35:G35"/>
    <mergeCell ref="C28:D28"/>
    <mergeCell ref="E28:G28"/>
    <mergeCell ref="I28:K28"/>
    <mergeCell ref="I26:K26"/>
    <mergeCell ref="I33:K33"/>
    <mergeCell ref="I24:K24"/>
    <mergeCell ref="I34:K34"/>
    <mergeCell ref="I32:K32"/>
    <mergeCell ref="I35:K35"/>
    <mergeCell ref="I36:K36"/>
    <mergeCell ref="C29:D29"/>
    <mergeCell ref="E29:G29"/>
    <mergeCell ref="E36:G36"/>
    <mergeCell ref="I29:K29"/>
    <mergeCell ref="C32:D32"/>
    <mergeCell ref="C33:D33"/>
    <mergeCell ref="C34:D34"/>
    <mergeCell ref="C35:D35"/>
    <mergeCell ref="C36:D36"/>
    <mergeCell ref="M34:O34"/>
    <mergeCell ref="M33:O33"/>
    <mergeCell ref="M42:O42"/>
    <mergeCell ref="M40:O40"/>
    <mergeCell ref="C41:D41"/>
    <mergeCell ref="E41:G41"/>
    <mergeCell ref="I41:K41"/>
    <mergeCell ref="M41:O41"/>
    <mergeCell ref="C42:D42"/>
    <mergeCell ref="E42:G42"/>
    <mergeCell ref="I42:K42"/>
    <mergeCell ref="C43:D43"/>
    <mergeCell ref="E43:G43"/>
    <mergeCell ref="I43:K43"/>
    <mergeCell ref="M43:O43"/>
    <mergeCell ref="M31:O31"/>
    <mergeCell ref="M32:O32"/>
    <mergeCell ref="M35:O35"/>
    <mergeCell ref="M36:O36"/>
    <mergeCell ref="E46:G46"/>
    <mergeCell ref="I46:K46"/>
    <mergeCell ref="M46:O46"/>
    <mergeCell ref="I44:K44"/>
    <mergeCell ref="M44:O44"/>
    <mergeCell ref="C38:D38"/>
    <mergeCell ref="E38:G38"/>
    <mergeCell ref="I38:K38"/>
    <mergeCell ref="M38:O38"/>
    <mergeCell ref="C39:D39"/>
    <mergeCell ref="E39:G39"/>
    <mergeCell ref="I39:K39"/>
    <mergeCell ref="M39:O39"/>
    <mergeCell ref="C40:D40"/>
    <mergeCell ref="E40:G40"/>
    <mergeCell ref="I40:K40"/>
    <mergeCell ref="B49:B56"/>
    <mergeCell ref="C52:D52"/>
    <mergeCell ref="E52:G52"/>
    <mergeCell ref="I52:K52"/>
    <mergeCell ref="M52:O52"/>
    <mergeCell ref="C53:D53"/>
    <mergeCell ref="E53:G53"/>
    <mergeCell ref="I53:K53"/>
    <mergeCell ref="M53:O53"/>
    <mergeCell ref="C54:D54"/>
    <mergeCell ref="E54:G54"/>
    <mergeCell ref="I54:K54"/>
    <mergeCell ref="M54:O54"/>
    <mergeCell ref="C55:D55"/>
    <mergeCell ref="E55:G55"/>
    <mergeCell ref="E48:G48"/>
    <mergeCell ref="I48:K48"/>
    <mergeCell ref="M48:O48"/>
    <mergeCell ref="C51:D51"/>
    <mergeCell ref="E51:G51"/>
    <mergeCell ref="I51:K51"/>
    <mergeCell ref="M51:O51"/>
    <mergeCell ref="C49:D49"/>
    <mergeCell ref="E49:G49"/>
    <mergeCell ref="I49:K49"/>
    <mergeCell ref="P1:P2"/>
    <mergeCell ref="Q1:Q2"/>
    <mergeCell ref="S1:W2"/>
    <mergeCell ref="U3:V3"/>
    <mergeCell ref="U4:V4"/>
    <mergeCell ref="S3:T3"/>
    <mergeCell ref="S4:T4"/>
    <mergeCell ref="C50:D50"/>
    <mergeCell ref="E50:G50"/>
    <mergeCell ref="I50:K50"/>
    <mergeCell ref="M50:O50"/>
    <mergeCell ref="M49:O49"/>
    <mergeCell ref="C44:D44"/>
    <mergeCell ref="E44:G44"/>
    <mergeCell ref="C45:D45"/>
    <mergeCell ref="E45:G45"/>
    <mergeCell ref="I45:K45"/>
    <mergeCell ref="M45:O45"/>
    <mergeCell ref="C46:D46"/>
    <mergeCell ref="C47:D47"/>
    <mergeCell ref="E47:G47"/>
    <mergeCell ref="I47:K47"/>
    <mergeCell ref="M47:O47"/>
    <mergeCell ref="C48:D48"/>
  </mergeCells>
  <dataValidations count="1">
    <dataValidation type="decimal" errorStyle="warning" operator="greaterThan" allowBlank="1" showInputMessage="1" showErrorMessage="1" error="Please enter a valid cable diameter." sqref="C9" xr:uid="{00000000-0002-0000-0000-000000000000}">
      <formula1>0</formula1>
    </dataValidation>
  </dataValidations>
  <pageMargins left="0.45" right="0.45" top="0.25" bottom="0.5" header="0" footer="0"/>
  <pageSetup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22860</xdr:rowOff>
                  </from>
                  <to>
                    <xdr:col>3</xdr:col>
                    <xdr:colOff>579120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3</xdr:col>
                    <xdr:colOff>38100</xdr:colOff>
                    <xdr:row>9</xdr:row>
                    <xdr:rowOff>22860</xdr:rowOff>
                  </from>
                  <to>
                    <xdr:col>3</xdr:col>
                    <xdr:colOff>579120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locked="0" defaultSize="0" autoLine="0" autoPict="0">
                <anchor moveWithCells="1">
                  <from>
                    <xdr:col>3</xdr:col>
                    <xdr:colOff>38100</xdr:colOff>
                    <xdr:row>10</xdr:row>
                    <xdr:rowOff>22860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locked="0" defaultSize="0" autoLine="0" autoPict="0">
                <anchor moveWithCells="1">
                  <from>
                    <xdr:col>5</xdr:col>
                    <xdr:colOff>38100</xdr:colOff>
                    <xdr:row>10</xdr:row>
                    <xdr:rowOff>22860</xdr:rowOff>
                  </from>
                  <to>
                    <xdr:col>5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4"/>
  <sheetViews>
    <sheetView workbookViewId="0">
      <selection activeCell="A15" sqref="A15"/>
    </sheetView>
  </sheetViews>
  <sheetFormatPr defaultRowHeight="14.4" x14ac:dyDescent="0.3"/>
  <sheetData>
    <row r="1" spans="1:5" x14ac:dyDescent="0.3">
      <c r="A1" t="s">
        <v>4</v>
      </c>
      <c r="B1" t="s">
        <v>12</v>
      </c>
      <c r="C1">
        <v>14</v>
      </c>
    </row>
    <row r="2" spans="1:5" x14ac:dyDescent="0.3">
      <c r="A2" t="s">
        <v>3</v>
      </c>
      <c r="B2" t="s">
        <v>13</v>
      </c>
      <c r="C2">
        <v>12</v>
      </c>
    </row>
    <row r="3" spans="1:5" x14ac:dyDescent="0.3">
      <c r="C3">
        <v>10</v>
      </c>
    </row>
    <row r="4" spans="1:5" x14ac:dyDescent="0.3">
      <c r="A4" s="3">
        <v>0.4</v>
      </c>
      <c r="B4" s="3">
        <v>0.4</v>
      </c>
    </row>
    <row r="5" spans="1:5" x14ac:dyDescent="0.3">
      <c r="A5" s="3">
        <v>0.6</v>
      </c>
      <c r="B5" s="3">
        <v>0.4</v>
      </c>
    </row>
    <row r="9" spans="1:5" x14ac:dyDescent="0.3">
      <c r="A9">
        <v>0.215</v>
      </c>
      <c r="B9" s="4">
        <v>0.185</v>
      </c>
      <c r="C9" s="5">
        <v>0.27500000000000002</v>
      </c>
      <c r="D9" s="5">
        <v>0.15</v>
      </c>
      <c r="E9" s="5">
        <v>0.23499999999999999</v>
      </c>
    </row>
    <row r="14" spans="1:5" x14ac:dyDescent="0.3">
      <c r="A14" t="s">
        <v>81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A03DDB0EF38D48AC7DFEE988B290A7" ma:contentTypeVersion="13" ma:contentTypeDescription="Create a new document." ma:contentTypeScope="" ma:versionID="bdf52cbab436065cc0fdb38fdfb1372d">
  <xsd:schema xmlns:xsd="http://www.w3.org/2001/XMLSchema" xmlns:xs="http://www.w3.org/2001/XMLSchema" xmlns:p="http://schemas.microsoft.com/office/2006/metadata/properties" xmlns:ns3="2c6229f6-39a9-4106-8f80-e9b9f3d07526" xmlns:ns4="359d1e47-4569-4eee-a6c7-0a615eba451c" targetNamespace="http://schemas.microsoft.com/office/2006/metadata/properties" ma:root="true" ma:fieldsID="5ab80b4f243825286976d5860d7b2f10" ns3:_="" ns4:_="">
    <xsd:import namespace="2c6229f6-39a9-4106-8f80-e9b9f3d07526"/>
    <xsd:import namespace="359d1e47-4569-4eee-a6c7-0a615eba45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229f6-39a9-4106-8f80-e9b9f3d075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d1e47-4569-4eee-a6c7-0a615eba4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7A8ED2-5AB4-478F-BECE-FC5AEF4408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7939C3-BDC3-40DF-96E4-A1B536D995C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2c6229f6-39a9-4106-8f80-e9b9f3d07526"/>
    <ds:schemaRef ds:uri="http://purl.org/dc/elements/1.1/"/>
    <ds:schemaRef ds:uri="http://schemas.microsoft.com/office/2006/metadata/properties"/>
    <ds:schemaRef ds:uri="http://schemas.microsoft.com/office/infopath/2007/PartnerControls"/>
    <ds:schemaRef ds:uri="359d1e47-4569-4eee-a6c7-0a615eba451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EB04AC-3D33-4F80-AF98-4516AA14BA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229f6-39a9-4106-8f80-e9b9f3d07526"/>
    <ds:schemaRef ds:uri="359d1e47-4569-4eee-a6c7-0a615eba4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CALCULATOR</vt:lpstr>
      <vt:lpstr>numbers</vt:lpstr>
      <vt:lpstr>category5e24</vt:lpstr>
      <vt:lpstr>category624</vt:lpstr>
      <vt:lpstr>category628</vt:lpstr>
      <vt:lpstr>category6a24</vt:lpstr>
      <vt:lpstr>category6a28</vt:lpstr>
      <vt:lpstr>MaxFill</vt:lpstr>
      <vt:lpstr>MaxFillJ</vt:lpstr>
      <vt:lpstr>RecFill</vt:lpstr>
      <vt:lpstr>RecFillJ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2016-10-06T22:29:56Z</dcterms:created>
  <dcterms:modified xsi:type="dcterms:W3CDTF">2025-04-04T14:34:08Z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0x010100C2A03DDB0EF38D48AC7DFEE988B290A7</vt:lpwstr>
  </property>
</Properties>
</file>